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henw\Documents\professional orgs\卫生部临床检验标准委员会\my standards\21 行标修订\02 性能验证\工作文件\"/>
    </mc:Choice>
  </mc:AlternateContent>
  <xr:revisionPtr revIDLastSave="0" documentId="13_ncr:1_{98B709E6-1750-46AB-9E74-E165472A5AC7}" xr6:coauthVersionLast="47" xr6:coauthVersionMax="47" xr10:uidLastSave="{00000000-0000-0000-0000-000000000000}"/>
  <bookViews>
    <workbookView xWindow="-120" yWindow="-120" windowWidth="38640" windowHeight="21120" xr2:uid="{66BC95B7-5F4A-498E-A888-736742C66EEB}"/>
  </bookViews>
  <sheets>
    <sheet name="精密度验证 " sheetId="1" r:id="rId1"/>
    <sheet name="正确度验证1：分析参考物质" sheetId="3" r:id="rId2"/>
    <sheet name="正确度验证2：程序对比" sheetId="4" r:id="rId3"/>
    <sheet name="线性验证" sheetId="5" r:id="rId4"/>
    <sheet name="特异性验证1：干扰实验" sheetId="6" r:id="rId5"/>
    <sheet name="特异性验证2：程序对比" sheetId="7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9" i="7" l="1"/>
  <c r="D28" i="7"/>
  <c r="C13" i="6"/>
  <c r="C14" i="6"/>
  <c r="B13" i="6"/>
  <c r="B14" i="6"/>
  <c r="D28" i="5"/>
  <c r="G28" i="5"/>
  <c r="C28" i="5"/>
  <c r="D26" i="5"/>
  <c r="D24" i="5"/>
  <c r="L19" i="3"/>
  <c r="L7" i="3"/>
  <c r="H2" i="5"/>
  <c r="M6" i="5"/>
  <c r="M5" i="5"/>
  <c r="M4" i="5"/>
  <c r="M3" i="5"/>
  <c r="M2" i="5"/>
  <c r="L6" i="5"/>
  <c r="L5" i="5"/>
  <c r="L4" i="5"/>
  <c r="L3" i="5"/>
  <c r="L2" i="5"/>
  <c r="K6" i="5"/>
  <c r="K5" i="5"/>
  <c r="K4" i="5"/>
  <c r="K3" i="5"/>
  <c r="N3" i="5" s="1"/>
  <c r="K2" i="5"/>
  <c r="C16" i="6" l="1"/>
  <c r="B18" i="6"/>
  <c r="C18" i="6"/>
  <c r="C15" i="6"/>
  <c r="C19" i="6" s="1"/>
  <c r="N4" i="5"/>
  <c r="N6" i="5"/>
  <c r="N5" i="5"/>
  <c r="N2" i="5"/>
  <c r="E4" i="5"/>
  <c r="F4" i="5" s="1"/>
  <c r="E5" i="5"/>
  <c r="F5" i="5" s="1"/>
  <c r="E6" i="5"/>
  <c r="F6" i="5" s="1"/>
  <c r="E3" i="5"/>
  <c r="F3" i="5" s="1"/>
  <c r="E2" i="5"/>
  <c r="F2" i="5" s="1"/>
  <c r="D6" i="5"/>
  <c r="D2" i="5"/>
  <c r="G2" i="5" l="1"/>
  <c r="D4" i="5"/>
  <c r="D5" i="5" s="1"/>
  <c r="B22" i="4"/>
  <c r="D23" i="4" s="1"/>
  <c r="D21" i="4"/>
  <c r="D20" i="4"/>
  <c r="D19" i="4"/>
  <c r="D18" i="4"/>
  <c r="D17" i="4"/>
  <c r="D16" i="4"/>
  <c r="D15" i="4"/>
  <c r="D14" i="4"/>
  <c r="D13" i="4"/>
  <c r="D12" i="4"/>
  <c r="D11" i="4"/>
  <c r="D10" i="4"/>
  <c r="D9" i="4"/>
  <c r="D8" i="4"/>
  <c r="D7" i="4"/>
  <c r="D6" i="4"/>
  <c r="D5" i="4"/>
  <c r="D4" i="4"/>
  <c r="D3" i="4"/>
  <c r="D2" i="4"/>
  <c r="L18" i="3"/>
  <c r="M14" i="3"/>
  <c r="L14" i="3"/>
  <c r="L20" i="3" s="1"/>
  <c r="L23" i="3" s="1"/>
  <c r="L6" i="3"/>
  <c r="M2" i="3"/>
  <c r="L2" i="3"/>
  <c r="L8" i="3" s="1"/>
  <c r="L11" i="3" s="1"/>
  <c r="N6" i="1"/>
  <c r="O6" i="1" s="1"/>
  <c r="M6" i="1"/>
  <c r="N5" i="1"/>
  <c r="O5" i="1" s="1"/>
  <c r="M5" i="1"/>
  <c r="N4" i="1"/>
  <c r="O4" i="1" s="1"/>
  <c r="M4" i="1"/>
  <c r="N3" i="1"/>
  <c r="O3" i="1" s="1"/>
  <c r="M3" i="1"/>
  <c r="N2" i="1"/>
  <c r="O2" i="1" s="1"/>
  <c r="M2" i="1"/>
  <c r="F6" i="1"/>
  <c r="G6" i="1" s="1"/>
  <c r="E6" i="1"/>
  <c r="F5" i="1"/>
  <c r="G5" i="1" s="1"/>
  <c r="E5" i="1"/>
  <c r="F4" i="1"/>
  <c r="G4" i="1" s="1"/>
  <c r="E4" i="1"/>
  <c r="F3" i="1"/>
  <c r="G3" i="1" s="1"/>
  <c r="E3" i="1"/>
  <c r="F2" i="1"/>
  <c r="G2" i="1" s="1"/>
  <c r="E2" i="1"/>
  <c r="L21" i="3" l="1"/>
  <c r="D3" i="5"/>
  <c r="D25" i="4"/>
  <c r="D28" i="4" s="1"/>
  <c r="D24" i="4"/>
  <c r="D27" i="4" s="1"/>
  <c r="O2" i="3"/>
  <c r="O14" i="3"/>
  <c r="L9" i="3"/>
  <c r="M10" i="1"/>
  <c r="M11" i="1"/>
  <c r="M9" i="1"/>
  <c r="M13" i="1" s="1"/>
  <c r="E10" i="1"/>
  <c r="E11" i="1"/>
  <c r="E9" i="1"/>
  <c r="E13" i="1" s="1"/>
  <c r="B17" i="5" l="1" a="1"/>
  <c r="B21" i="5" s="1"/>
  <c r="M12" i="1"/>
  <c r="E12" i="1"/>
  <c r="E14" i="1" l="1"/>
  <c r="E16" i="1" s="1"/>
  <c r="E18" i="1"/>
  <c r="M14" i="1"/>
  <c r="M15" i="1" s="1"/>
  <c r="M18" i="1"/>
  <c r="C19" i="5"/>
  <c r="D25" i="5" s="1"/>
  <c r="C21" i="5"/>
  <c r="B18" i="5"/>
  <c r="C18" i="5"/>
  <c r="B19" i="5"/>
  <c r="B20" i="5"/>
  <c r="B17" i="5"/>
  <c r="C17" i="5"/>
  <c r="C20" i="5"/>
  <c r="B23" i="5" s="1"/>
  <c r="E15" i="1" l="1"/>
  <c r="M16" i="1"/>
  <c r="B22" i="5"/>
  <c r="D20" i="7"/>
  <c r="E6" i="7"/>
  <c r="F6" i="7" s="1"/>
  <c r="E11" i="7"/>
  <c r="F11" i="7" s="1"/>
  <c r="D7" i="7"/>
  <c r="D3" i="7"/>
  <c r="D17" i="7"/>
  <c r="E19" i="7"/>
  <c r="F19" i="7" s="1"/>
  <c r="E15" i="7"/>
  <c r="F15" i="7" s="1"/>
  <c r="E10" i="7"/>
  <c r="F10" i="7" s="1"/>
  <c r="E8" i="7"/>
  <c r="F8" i="7" s="1"/>
  <c r="E22" i="7"/>
  <c r="F22" i="7" s="1"/>
  <c r="D16" i="7" l="1"/>
  <c r="D5" i="7"/>
  <c r="E9" i="7"/>
  <c r="F9" i="7" s="1"/>
  <c r="D6" i="7"/>
  <c r="D11" i="7"/>
  <c r="E18" i="7"/>
  <c r="F18" i="7" s="1"/>
  <c r="E7" i="7"/>
  <c r="F7" i="7" s="1"/>
  <c r="D4" i="7"/>
  <c r="D19" i="7"/>
  <c r="D13" i="7"/>
  <c r="D9" i="7"/>
  <c r="D15" i="7"/>
  <c r="D18" i="7"/>
  <c r="E12" i="7"/>
  <c r="F12" i="7" s="1"/>
  <c r="D22" i="7"/>
  <c r="E17" i="7"/>
  <c r="F17" i="7" s="1"/>
  <c r="E4" i="7"/>
  <c r="F4" i="7" s="1"/>
  <c r="E16" i="7"/>
  <c r="F16" i="7" s="1"/>
  <c r="E3" i="7"/>
  <c r="F3" i="7" s="1"/>
  <c r="E20" i="7"/>
  <c r="F20" i="7" s="1"/>
  <c r="D21" i="7"/>
  <c r="D14" i="7"/>
  <c r="D8" i="7"/>
  <c r="D10" i="7"/>
  <c r="E21" i="7"/>
  <c r="F21" i="7" s="1"/>
  <c r="E13" i="7"/>
  <c r="F13" i="7" s="1"/>
  <c r="D12" i="7"/>
  <c r="E5" i="7"/>
  <c r="F5" i="7" s="1"/>
  <c r="E14" i="7"/>
  <c r="F14" i="7" s="1"/>
  <c r="E23" i="7" l="1"/>
  <c r="J21" i="7"/>
  <c r="K21" i="7" s="1"/>
  <c r="I21" i="7"/>
  <c r="L21" i="7" s="1"/>
  <c r="I16" i="7"/>
  <c r="L16" i="7" s="1"/>
  <c r="J16" i="7"/>
  <c r="K16" i="7" s="1"/>
  <c r="J14" i="7"/>
  <c r="K14" i="7" s="1"/>
  <c r="I14" i="7"/>
  <c r="L14" i="7" s="1"/>
  <c r="J6" i="7"/>
  <c r="K6" i="7" s="1"/>
  <c r="I6" i="7"/>
  <c r="L6" i="7" s="1"/>
  <c r="J11" i="7"/>
  <c r="K11" i="7" s="1"/>
  <c r="I11" i="7"/>
  <c r="L11" i="7" s="1"/>
  <c r="J22" i="7"/>
  <c r="K22" i="7" s="1"/>
  <c r="I22" i="7"/>
  <c r="L22" i="7" s="1"/>
  <c r="J4" i="7"/>
  <c r="K4" i="7" s="1"/>
  <c r="I4" i="7"/>
  <c r="L4" i="7" s="1"/>
  <c r="J10" i="7"/>
  <c r="K10" i="7" s="1"/>
  <c r="I10" i="7"/>
  <c r="L10" i="7" s="1"/>
  <c r="I13" i="7"/>
  <c r="L13" i="7" s="1"/>
  <c r="J13" i="7"/>
  <c r="K13" i="7" s="1"/>
  <c r="J12" i="7"/>
  <c r="K12" i="7" s="1"/>
  <c r="I12" i="7"/>
  <c r="L12" i="7" s="1"/>
  <c r="J20" i="7"/>
  <c r="K20" i="7" s="1"/>
  <c r="I20" i="7"/>
  <c r="L20" i="7" s="1"/>
  <c r="J7" i="7"/>
  <c r="K7" i="7" s="1"/>
  <c r="I7" i="7"/>
  <c r="L7" i="7" s="1"/>
  <c r="J15" i="7"/>
  <c r="K15" i="7" s="1"/>
  <c r="I15" i="7"/>
  <c r="L15" i="7" s="1"/>
  <c r="J19" i="7"/>
  <c r="K19" i="7" s="1"/>
  <c r="I19" i="7"/>
  <c r="L19" i="7" s="1"/>
  <c r="J5" i="7"/>
  <c r="K5" i="7" s="1"/>
  <c r="I5" i="7"/>
  <c r="L5" i="7" s="1"/>
  <c r="I8" i="7"/>
  <c r="L8" i="7" s="1"/>
  <c r="J8" i="7"/>
  <c r="K8" i="7" s="1"/>
  <c r="J17" i="7"/>
  <c r="K17" i="7" s="1"/>
  <c r="I17" i="7"/>
  <c r="L17" i="7" s="1"/>
  <c r="J3" i="7"/>
  <c r="K3" i="7" s="1"/>
  <c r="I3" i="7"/>
  <c r="L3" i="7" s="1"/>
  <c r="I9" i="7"/>
  <c r="L9" i="7" s="1"/>
  <c r="J9" i="7"/>
  <c r="K9" i="7" s="1"/>
  <c r="J18" i="7"/>
  <c r="K18" i="7" s="1"/>
  <c r="I18" i="7"/>
  <c r="L18" i="7" s="1"/>
  <c r="L24" i="7" l="1"/>
  <c r="J23" i="7"/>
  <c r="L25" i="7" s="1"/>
  <c r="L26" i="7" l="1"/>
</calcChain>
</file>

<file path=xl/sharedStrings.xml><?xml version="1.0" encoding="utf-8"?>
<sst xmlns="http://schemas.openxmlformats.org/spreadsheetml/2006/main" count="208" uniqueCount="86">
  <si>
    <t>批1</t>
  </si>
  <si>
    <t>批2</t>
  </si>
  <si>
    <t>批3</t>
  </si>
  <si>
    <t>批4</t>
  </si>
  <si>
    <t>批5</t>
  </si>
  <si>
    <t>重复1</t>
  </si>
  <si>
    <t>重复2</t>
  </si>
  <si>
    <t>重复3</t>
  </si>
  <si>
    <t>总均值</t>
  </si>
  <si>
    <t>n</t>
  </si>
  <si>
    <t>m</t>
  </si>
  <si>
    <t>s</t>
  </si>
  <si>
    <t>批均值</t>
  </si>
  <si>
    <t>F</t>
  </si>
  <si>
    <t>样品1</t>
  </si>
  <si>
    <t>样品2</t>
  </si>
  <si>
    <t>重复4</t>
  </si>
  <si>
    <t>重复5</t>
  </si>
  <si>
    <t>重复6</t>
  </si>
  <si>
    <t>重复7</t>
  </si>
  <si>
    <t>重复8</t>
  </si>
  <si>
    <t>重复9</t>
  </si>
  <si>
    <t>重复10</t>
  </si>
  <si>
    <t>u</t>
  </si>
  <si>
    <t>U</t>
  </si>
  <si>
    <t>c</t>
  </si>
  <si>
    <t>b</t>
  </si>
  <si>
    <t>b%</t>
  </si>
  <si>
    <t>CV</t>
  </si>
  <si>
    <t>%b</t>
  </si>
  <si>
    <t>样品3</t>
  </si>
  <si>
    <t>样品4</t>
  </si>
  <si>
    <t>样品5</t>
  </si>
  <si>
    <t>样品6</t>
  </si>
  <si>
    <t>样品7</t>
  </si>
  <si>
    <t>样品8</t>
  </si>
  <si>
    <t>样品9</t>
  </si>
  <si>
    <t>样品10</t>
  </si>
  <si>
    <t>样品11</t>
  </si>
  <si>
    <t>样品12</t>
  </si>
  <si>
    <t>样品13</t>
  </si>
  <si>
    <t>样品14</t>
  </si>
  <si>
    <t>样品15</t>
  </si>
  <si>
    <t>样品16</t>
  </si>
  <si>
    <t>样品17</t>
  </si>
  <si>
    <t>样品18</t>
  </si>
  <si>
    <t>样品19</t>
  </si>
  <si>
    <t>样品20</t>
  </si>
  <si>
    <t>程序A</t>
  </si>
  <si>
    <t>程序B</t>
  </si>
  <si>
    <t>sb</t>
  </si>
  <si>
    <t>差值(B-A)</t>
  </si>
  <si>
    <t>sb%</t>
  </si>
  <si>
    <t>检测值</t>
  </si>
  <si>
    <t>已知值</t>
  </si>
  <si>
    <t>水平1</t>
  </si>
  <si>
    <t>水平2</t>
  </si>
  <si>
    <t>水平3</t>
  </si>
  <si>
    <t>水平4</t>
  </si>
  <si>
    <t>水平5</t>
  </si>
  <si>
    <t>LINEST</t>
  </si>
  <si>
    <t>基础样品</t>
  </si>
  <si>
    <t>添加样品</t>
  </si>
  <si>
    <t>d</t>
  </si>
  <si>
    <t>Bias</t>
  </si>
  <si>
    <r>
      <t>s</t>
    </r>
    <r>
      <rPr>
        <i/>
        <vertAlign val="subscript"/>
        <sz val="10"/>
        <rFont val="Times New Roman"/>
        <family val="1"/>
      </rPr>
      <t>WRi</t>
    </r>
  </si>
  <si>
    <r>
      <t>s</t>
    </r>
    <r>
      <rPr>
        <i/>
        <vertAlign val="subscript"/>
        <sz val="10"/>
        <rFont val="Times New Roman"/>
        <family val="1"/>
      </rPr>
      <t>WRi</t>
    </r>
    <r>
      <rPr>
        <i/>
        <vertAlign val="superscript"/>
        <sz val="10"/>
        <rFont val="Times New Roman"/>
        <family val="1"/>
      </rPr>
      <t>2</t>
    </r>
  </si>
  <si>
    <r>
      <t>n</t>
    </r>
    <r>
      <rPr>
        <i/>
        <vertAlign val="subscript"/>
        <sz val="10"/>
        <rFont val="Times New Roman"/>
        <family val="1"/>
      </rPr>
      <t>1</t>
    </r>
  </si>
  <si>
    <r>
      <t>n</t>
    </r>
    <r>
      <rPr>
        <i/>
        <vertAlign val="subscript"/>
        <sz val="10"/>
        <rFont val="Times New Roman"/>
        <family val="1"/>
      </rPr>
      <t>2</t>
    </r>
  </si>
  <si>
    <r>
      <t>s</t>
    </r>
    <r>
      <rPr>
        <i/>
        <vertAlign val="subscript"/>
        <sz val="10"/>
        <rFont val="Times New Roman"/>
        <family val="1"/>
      </rPr>
      <t>M</t>
    </r>
  </si>
  <si>
    <r>
      <t>s</t>
    </r>
    <r>
      <rPr>
        <i/>
        <vertAlign val="subscript"/>
        <sz val="10"/>
        <rFont val="Times New Roman"/>
        <family val="1"/>
      </rPr>
      <t>WR</t>
    </r>
  </si>
  <si>
    <r>
      <t>s</t>
    </r>
    <r>
      <rPr>
        <i/>
        <vertAlign val="subscript"/>
        <sz val="10"/>
        <rFont val="Times New Roman"/>
        <family val="1"/>
      </rPr>
      <t>WL</t>
    </r>
  </si>
  <si>
    <r>
      <t>s</t>
    </r>
    <r>
      <rPr>
        <i/>
        <vertAlign val="subscript"/>
        <sz val="10"/>
        <rFont val="Times New Roman"/>
        <family val="1"/>
      </rPr>
      <t>0</t>
    </r>
  </si>
  <si>
    <r>
      <t>c</t>
    </r>
    <r>
      <rPr>
        <i/>
        <vertAlign val="superscript"/>
        <sz val="10"/>
        <rFont val="Times New Roman"/>
        <family val="1"/>
      </rPr>
      <t>2</t>
    </r>
  </si>
  <si>
    <r>
      <t>c</t>
    </r>
    <r>
      <rPr>
        <i/>
        <vertAlign val="superscript"/>
        <sz val="10"/>
        <rFont val="Times New Roman"/>
        <family val="1"/>
      </rPr>
      <t>2</t>
    </r>
    <r>
      <rPr>
        <i/>
        <vertAlign val="subscript"/>
        <sz val="10"/>
        <rFont val="Times New Roman"/>
        <family val="1"/>
      </rPr>
      <t>crit</t>
    </r>
  </si>
  <si>
    <r>
      <rPr>
        <i/>
        <sz val="10"/>
        <rFont val="Times New Roman"/>
        <family val="1"/>
      </rPr>
      <t>b</t>
    </r>
    <r>
      <rPr>
        <vertAlign val="subscript"/>
        <sz val="10"/>
        <rFont val="Times New Roman"/>
        <family val="1"/>
      </rPr>
      <t>0</t>
    </r>
  </si>
  <si>
    <r>
      <t>s</t>
    </r>
    <r>
      <rPr>
        <i/>
        <vertAlign val="subscript"/>
        <sz val="10"/>
        <rFont val="Times New Roman"/>
        <family val="1"/>
      </rPr>
      <t>b</t>
    </r>
  </si>
  <si>
    <r>
      <t>b</t>
    </r>
    <r>
      <rPr>
        <vertAlign val="subscript"/>
        <sz val="10"/>
        <rFont val="Times New Roman"/>
        <family val="1"/>
      </rPr>
      <t>0</t>
    </r>
  </si>
  <si>
    <r>
      <rPr>
        <i/>
        <sz val="10"/>
        <rFont val="Times New Roman"/>
        <family val="1"/>
      </rPr>
      <t>s</t>
    </r>
    <r>
      <rPr>
        <i/>
        <vertAlign val="subscript"/>
        <sz val="10"/>
        <rFont val="Times New Roman"/>
        <family val="1"/>
      </rPr>
      <t>WRi</t>
    </r>
    <r>
      <rPr>
        <vertAlign val="superscript"/>
        <sz val="10"/>
        <rFont val="Times New Roman"/>
        <family val="1"/>
      </rPr>
      <t>2</t>
    </r>
  </si>
  <si>
    <r>
      <rPr>
        <sz val="10"/>
        <rFont val="Times New Roman"/>
        <family val="1"/>
      </rPr>
      <t>ν</t>
    </r>
    <r>
      <rPr>
        <i/>
        <vertAlign val="subscript"/>
        <sz val="10"/>
        <rFont val="Times New Roman"/>
        <family val="1"/>
      </rPr>
      <t>WR</t>
    </r>
  </si>
  <si>
    <r>
      <t>F</t>
    </r>
    <r>
      <rPr>
        <i/>
        <vertAlign val="subscript"/>
        <sz val="10"/>
        <rFont val="Times New Roman"/>
        <family val="1"/>
      </rPr>
      <t>crit</t>
    </r>
  </si>
  <si>
    <r>
      <t>s</t>
    </r>
    <r>
      <rPr>
        <i/>
        <vertAlign val="subscript"/>
        <sz val="10"/>
        <rFont val="Times New Roman"/>
        <family val="1"/>
      </rPr>
      <t>NL</t>
    </r>
  </si>
  <si>
    <r>
      <t>s</t>
    </r>
    <r>
      <rPr>
        <i/>
        <vertAlign val="subscript"/>
        <sz val="10"/>
        <rFont val="Times New Roman"/>
        <family val="1"/>
      </rPr>
      <t>NL0</t>
    </r>
  </si>
  <si>
    <r>
      <t>s</t>
    </r>
    <r>
      <rPr>
        <i/>
        <vertAlign val="subscript"/>
        <sz val="10"/>
        <rFont val="Times New Roman"/>
        <family val="1"/>
      </rPr>
      <t>d</t>
    </r>
  </si>
  <si>
    <r>
      <t>s</t>
    </r>
    <r>
      <rPr>
        <i/>
        <vertAlign val="subscript"/>
        <sz val="10"/>
        <rFont val="Times New Roman"/>
        <family val="1"/>
      </rPr>
      <t>PR</t>
    </r>
  </si>
  <si>
    <r>
      <t>s</t>
    </r>
    <r>
      <rPr>
        <i/>
        <vertAlign val="subscript"/>
        <sz val="10"/>
        <rFont val="Times New Roman"/>
        <family val="1"/>
      </rPr>
      <t>SS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</si>
</sst>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00"/>
    <numFmt numFmtId="165" formatCode="0.00000"/>
    <numFmt numFmtId="166" formatCode="0.0"/>
    <numFmt numFmtId="167" formatCode="0.000"/>
  </numFmts>
  <fonts count="8" x14ac:knownFonts="1">
    <font>
      <sz val="10"/>
      <color theme="1"/>
      <name val="Arial Narrow"/>
      <family val="2"/>
    </font>
    <font>
      <sz val="8"/>
      <name val="Arial Narrow"/>
      <family val="2"/>
    </font>
    <font>
      <sz val="10"/>
      <name val="Times New Roman"/>
      <family val="1"/>
    </font>
    <font>
      <i/>
      <sz val="10"/>
      <name val="Times New Roman"/>
      <family val="1"/>
    </font>
    <font>
      <i/>
      <vertAlign val="subscript"/>
      <sz val="10"/>
      <name val="Times New Roman"/>
      <family val="1"/>
    </font>
    <font>
      <i/>
      <vertAlign val="superscript"/>
      <sz val="10"/>
      <name val="Times New Roman"/>
      <family val="1"/>
    </font>
    <font>
      <vertAlign val="subscript"/>
      <sz val="10"/>
      <name val="Times New Roman"/>
      <family val="1"/>
    </font>
    <font>
      <vertAlign val="superscript"/>
      <sz val="10"/>
      <name val="Times New Roman"/>
      <family val="1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2" fontId="2" fillId="0" borderId="1" xfId="0" applyNumberFormat="1" applyFont="1" applyBorder="1" applyAlignment="1">
      <alignment horizontal="center" vertical="center"/>
    </xf>
    <xf numFmtId="164" fontId="2" fillId="0" borderId="1" xfId="0" applyNumberFormat="1" applyFont="1" applyBorder="1" applyAlignment="1">
      <alignment horizontal="center" vertical="center"/>
    </xf>
    <xf numFmtId="165" fontId="2" fillId="0" borderId="0" xfId="0" applyNumberFormat="1" applyFont="1" applyAlignment="1">
      <alignment horizontal="center" vertical="center"/>
    </xf>
    <xf numFmtId="0" fontId="2" fillId="0" borderId="0" xfId="0" applyFont="1"/>
    <xf numFmtId="164" fontId="2" fillId="0" borderId="0" xfId="0" applyNumberFormat="1" applyFont="1" applyAlignment="1">
      <alignment horizontal="center" vertical="center"/>
    </xf>
    <xf numFmtId="164" fontId="3" fillId="0" borderId="1" xfId="0" applyNumberFormat="1" applyFont="1" applyBorder="1" applyAlignment="1">
      <alignment horizontal="center" vertical="center"/>
    </xf>
    <xf numFmtId="166" fontId="2" fillId="0" borderId="1" xfId="0" applyNumberFormat="1" applyFont="1" applyBorder="1" applyAlignment="1">
      <alignment horizontal="center" vertical="center"/>
    </xf>
    <xf numFmtId="166" fontId="2" fillId="0" borderId="0" xfId="0" applyNumberFormat="1" applyFont="1" applyAlignment="1">
      <alignment horizontal="center" vertical="center"/>
    </xf>
    <xf numFmtId="2" fontId="2" fillId="0" borderId="0" xfId="0" applyNumberFormat="1" applyFont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/>
    </xf>
    <xf numFmtId="167" fontId="2" fillId="0" borderId="1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167" fontId="2" fillId="0" borderId="0" xfId="0" applyNumberFormat="1" applyFont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2" xfId="0" applyFont="1" applyBorder="1" applyAlignment="1">
      <alignment vertical="center"/>
    </xf>
    <xf numFmtId="0" fontId="2" fillId="0" borderId="1" xfId="0" applyFont="1" applyBorder="1" applyAlignment="1">
      <alignment horizontal="center" vertical="center"/>
    </xf>
    <xf numFmtId="2" fontId="2" fillId="0" borderId="1" xfId="0" applyNumberFormat="1" applyFont="1" applyBorder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934462966256528"/>
          <c:y val="6.8857589984350542E-2"/>
          <c:w val="0.72862778702970132"/>
          <c:h val="0.71362586718913645"/>
        </c:manualLayout>
      </c:layout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正确度验证2：程序对比!$B$2:$B$21</c:f>
              <c:numCache>
                <c:formatCode>0.00</c:formatCode>
                <c:ptCount val="20"/>
                <c:pt idx="0">
                  <c:v>1.32</c:v>
                </c:pt>
                <c:pt idx="1">
                  <c:v>1.42</c:v>
                </c:pt>
                <c:pt idx="2">
                  <c:v>1.35</c:v>
                </c:pt>
                <c:pt idx="3">
                  <c:v>1.37</c:v>
                </c:pt>
                <c:pt idx="4">
                  <c:v>1.65</c:v>
                </c:pt>
                <c:pt idx="5">
                  <c:v>1.26</c:v>
                </c:pt>
                <c:pt idx="6">
                  <c:v>1.45</c:v>
                </c:pt>
                <c:pt idx="7">
                  <c:v>1.02</c:v>
                </c:pt>
                <c:pt idx="8">
                  <c:v>1.17</c:v>
                </c:pt>
                <c:pt idx="9">
                  <c:v>1.3</c:v>
                </c:pt>
                <c:pt idx="10">
                  <c:v>1.1100000000000001</c:v>
                </c:pt>
                <c:pt idx="11">
                  <c:v>1.6</c:v>
                </c:pt>
                <c:pt idx="12">
                  <c:v>1.51</c:v>
                </c:pt>
                <c:pt idx="13">
                  <c:v>1.1299999999999999</c:v>
                </c:pt>
                <c:pt idx="14">
                  <c:v>1.27</c:v>
                </c:pt>
                <c:pt idx="15">
                  <c:v>1.38</c:v>
                </c:pt>
                <c:pt idx="16">
                  <c:v>1.56</c:v>
                </c:pt>
                <c:pt idx="17">
                  <c:v>1.4</c:v>
                </c:pt>
                <c:pt idx="18">
                  <c:v>1.38</c:v>
                </c:pt>
                <c:pt idx="19">
                  <c:v>1.1000000000000001</c:v>
                </c:pt>
              </c:numCache>
            </c:numRef>
          </c:xVal>
          <c:yVal>
            <c:numRef>
              <c:f>正确度验证2：程序对比!$D$2:$D$21</c:f>
              <c:numCache>
                <c:formatCode>0.00</c:formatCode>
                <c:ptCount val="20"/>
                <c:pt idx="0">
                  <c:v>-2.0000000000000018E-2</c:v>
                </c:pt>
                <c:pt idx="1">
                  <c:v>3.0000000000000027E-2</c:v>
                </c:pt>
                <c:pt idx="2">
                  <c:v>8.9999999999999858E-2</c:v>
                </c:pt>
                <c:pt idx="3">
                  <c:v>0</c:v>
                </c:pt>
                <c:pt idx="4">
                  <c:v>-3.0000000000000027E-2</c:v>
                </c:pt>
                <c:pt idx="5">
                  <c:v>2.0000000000000018E-2</c:v>
                </c:pt>
                <c:pt idx="6">
                  <c:v>7.0000000000000062E-2</c:v>
                </c:pt>
                <c:pt idx="7">
                  <c:v>1.0000000000000009E-2</c:v>
                </c:pt>
                <c:pt idx="8">
                  <c:v>8.0000000000000071E-2</c:v>
                </c:pt>
                <c:pt idx="9">
                  <c:v>6.0000000000000053E-2</c:v>
                </c:pt>
                <c:pt idx="10">
                  <c:v>-4.0000000000000036E-2</c:v>
                </c:pt>
                <c:pt idx="11">
                  <c:v>3.9999999999999813E-2</c:v>
                </c:pt>
                <c:pt idx="12">
                  <c:v>-2.0000000000000018E-2</c:v>
                </c:pt>
                <c:pt idx="13">
                  <c:v>2.0000000000000018E-2</c:v>
                </c:pt>
                <c:pt idx="14">
                  <c:v>5.0000000000000044E-2</c:v>
                </c:pt>
                <c:pt idx="15">
                  <c:v>6.0000000000000053E-2</c:v>
                </c:pt>
                <c:pt idx="16">
                  <c:v>9.9999999999999867E-2</c:v>
                </c:pt>
                <c:pt idx="17">
                  <c:v>9.000000000000008E-2</c:v>
                </c:pt>
                <c:pt idx="18">
                  <c:v>-3.9999999999999813E-2</c:v>
                </c:pt>
                <c:pt idx="19">
                  <c:v>6.999999999999984E-2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BC4-4A09-B5C7-DAC9F43DB5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40047808"/>
        <c:axId val="640049888"/>
      </c:scatterChart>
      <c:valAx>
        <c:axId val="640047808"/>
        <c:scaling>
          <c:orientation val="minMax"/>
          <c:min val="0.8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CN" altLang="en-US"/>
                  <a:t>程序</a:t>
                </a:r>
                <a:r>
                  <a:rPr lang="en-US" altLang="zh-CN"/>
                  <a:t>A</a:t>
                </a:r>
                <a:r>
                  <a:rPr lang="zh-CN" altLang="en-US"/>
                  <a:t>检测值 </a:t>
                </a:r>
                <a:r>
                  <a:rPr lang="en-US" altLang="zh-CN"/>
                  <a:t>(mmol/L)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0.39640157480314958"/>
              <c:y val="0.904861111111111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40049888"/>
        <c:crosses val="autoZero"/>
        <c:crossBetween val="midCat"/>
      </c:valAx>
      <c:valAx>
        <c:axId val="640049888"/>
        <c:scaling>
          <c:orientation val="minMax"/>
          <c:max val="0.30000000000000004"/>
          <c:min val="-0.1500000000000000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CN" altLang="en-US"/>
                  <a:t>差值 </a:t>
                </a:r>
                <a:r>
                  <a:rPr lang="en-US" altLang="zh-CN"/>
                  <a:t>(B-A) (mmol/L)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8.2135523613963042E-3"/>
              <c:y val="0.1078614468966026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4004780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9118352654371787"/>
          <c:y val="6.8322981366459631E-2"/>
          <c:w val="0.7308104920398365"/>
          <c:h val="0.72420306157382497"/>
        </c:manualLayout>
      </c:layout>
      <c:scatterChart>
        <c:scatterStyle val="lineMarker"/>
        <c:varyColors val="0"/>
        <c:ser>
          <c:idx val="2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trendline>
            <c:spPr>
              <a:ln w="9525" cap="rnd">
                <a:solidFill>
                  <a:schemeClr val="tx1"/>
                </a:solidFill>
                <a:prstDash val="sysDot"/>
              </a:ln>
              <a:effectLst/>
            </c:spPr>
            <c:trendlineType val="poly"/>
            <c:order val="3"/>
            <c:dispRSqr val="0"/>
            <c:dispEq val="0"/>
          </c:trendline>
          <c:xVal>
            <c:numRef>
              <c:f>线性验证!$J$2:$J$6</c:f>
              <c:numCache>
                <c:formatCode>0.000</c:formatCode>
                <c:ptCount val="5"/>
                <c:pt idx="0">
                  <c:v>0.81</c:v>
                </c:pt>
                <c:pt idx="1">
                  <c:v>1.2066666666666668</c:v>
                </c:pt>
                <c:pt idx="2">
                  <c:v>1.6033333333333335</c:v>
                </c:pt>
                <c:pt idx="3">
                  <c:v>2</c:v>
                </c:pt>
                <c:pt idx="4">
                  <c:v>2.3966666666666669</c:v>
                </c:pt>
              </c:numCache>
            </c:numRef>
          </c:xVal>
          <c:yVal>
            <c:numRef>
              <c:f>线性验证!$N$2:$N$6</c:f>
              <c:numCache>
                <c:formatCode>0.000</c:formatCode>
                <c:ptCount val="5"/>
                <c:pt idx="0">
                  <c:v>0.81</c:v>
                </c:pt>
                <c:pt idx="1">
                  <c:v>1.1533333333333333</c:v>
                </c:pt>
                <c:pt idx="2">
                  <c:v>1.5466666666666669</c:v>
                </c:pt>
                <c:pt idx="3">
                  <c:v>1.9566666666666663</c:v>
                </c:pt>
                <c:pt idx="4">
                  <c:v>2.3966666666666669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CD7F-48A9-9A13-1AEE4EFFEB55}"/>
            </c:ext>
          </c:extLst>
        </c:ser>
        <c:ser>
          <c:idx val="3"/>
          <c:order val="1"/>
          <c:spPr>
            <a:ln w="6350" cap="rnd">
              <a:solidFill>
                <a:schemeClr val="tx1"/>
              </a:solidFill>
              <a:prstDash val="solid"/>
              <a:round/>
            </a:ln>
            <a:effectLst/>
          </c:spPr>
          <c:marker>
            <c:symbol val="none"/>
          </c:marker>
          <c:xVal>
            <c:numRef>
              <c:f>线性验证!$Q$2:$Q$3</c:f>
              <c:numCache>
                <c:formatCode>0.000</c:formatCode>
                <c:ptCount val="2"/>
                <c:pt idx="0">
                  <c:v>0.81</c:v>
                </c:pt>
                <c:pt idx="1">
                  <c:v>2.3966666666666669</c:v>
                </c:pt>
              </c:numCache>
            </c:numRef>
          </c:xVal>
          <c:yVal>
            <c:numRef>
              <c:f>线性验证!$R$2:$R$3</c:f>
              <c:numCache>
                <c:formatCode>0.000</c:formatCode>
                <c:ptCount val="2"/>
                <c:pt idx="0">
                  <c:v>0.81</c:v>
                </c:pt>
                <c:pt idx="1">
                  <c:v>2.3966666666666669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CD7F-48A9-9A13-1AEE4EFFEB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33309472"/>
        <c:axId val="833309888"/>
      </c:scatterChart>
      <c:valAx>
        <c:axId val="833309472"/>
        <c:scaling>
          <c:orientation val="minMax"/>
          <c:min val="0.5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CN" altLang="en-US"/>
                  <a:t>已知值 </a:t>
                </a:r>
                <a:r>
                  <a:rPr lang="en-US" altLang="zh-CN"/>
                  <a:t>(mmol/L)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0.39742884657403438"/>
              <c:y val="0.8931364014280823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3309888"/>
        <c:crosses val="autoZero"/>
        <c:crossBetween val="midCat"/>
      </c:valAx>
      <c:valAx>
        <c:axId val="833309888"/>
        <c:scaling>
          <c:orientation val="minMax"/>
          <c:max val="2.5"/>
          <c:min val="0.5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zh-CN" altLang="en-US"/>
                  <a:t>检测值 </a:t>
                </a:r>
                <a:r>
                  <a:rPr lang="en-US" altLang="zh-CN"/>
                  <a:t>(mmol/L)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4.1109969167523125E-3"/>
              <c:y val="0.1963559446373550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0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3309472"/>
        <c:crosses val="autoZero"/>
        <c:crossBetween val="midCat"/>
        <c:majorUnit val="0.5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17096</xdr:colOff>
      <xdr:row>0</xdr:row>
      <xdr:rowOff>31749</xdr:rowOff>
    </xdr:from>
    <xdr:to>
      <xdr:col>11</xdr:col>
      <xdr:colOff>404446</xdr:colOff>
      <xdr:row>9</xdr:row>
      <xdr:rowOff>174624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39F769C-F1E7-3C2A-3567-9D284D0E68B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34925</xdr:colOff>
      <xdr:row>6</xdr:row>
      <xdr:rowOff>25400</xdr:rowOff>
    </xdr:from>
    <xdr:to>
      <xdr:col>15</xdr:col>
      <xdr:colOff>419100</xdr:colOff>
      <xdr:row>15</xdr:row>
      <xdr:rowOff>190500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DAED463A-A19A-51C6-9E61-5F4A52E6B94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F27A2E-BC4D-4D24-B08A-77BEE8D6A4CF}">
  <dimension ref="A1:S18"/>
  <sheetViews>
    <sheetView tabSelected="1" zoomScale="130" zoomScaleNormal="130" workbookViewId="0"/>
  </sheetViews>
  <sheetFormatPr defaultColWidth="7.83203125" defaultRowHeight="17.100000000000001" customHeight="1" x14ac:dyDescent="0.2"/>
  <cols>
    <col min="1" max="16384" width="7.83203125" style="4"/>
  </cols>
  <sheetData>
    <row r="1" spans="1:19" ht="17.100000000000001" customHeight="1" x14ac:dyDescent="0.2">
      <c r="A1" s="1" t="s">
        <v>14</v>
      </c>
      <c r="B1" s="1" t="s">
        <v>5</v>
      </c>
      <c r="C1" s="1" t="s">
        <v>6</v>
      </c>
      <c r="D1" s="1" t="s">
        <v>7</v>
      </c>
      <c r="E1" s="1" t="s">
        <v>12</v>
      </c>
      <c r="F1" s="2" t="s">
        <v>65</v>
      </c>
      <c r="G1" s="2" t="s">
        <v>66</v>
      </c>
      <c r="H1" s="3"/>
      <c r="I1" s="1" t="s">
        <v>15</v>
      </c>
      <c r="J1" s="1" t="s">
        <v>5</v>
      </c>
      <c r="K1" s="1" t="s">
        <v>6</v>
      </c>
      <c r="L1" s="1" t="s">
        <v>7</v>
      </c>
      <c r="M1" s="1" t="s">
        <v>12</v>
      </c>
      <c r="N1" s="2" t="s">
        <v>65</v>
      </c>
      <c r="O1" s="2" t="s">
        <v>66</v>
      </c>
    </row>
    <row r="2" spans="1:19" ht="17.100000000000001" customHeight="1" x14ac:dyDescent="0.2">
      <c r="A2" s="1" t="s">
        <v>0</v>
      </c>
      <c r="B2" s="5">
        <v>1.07</v>
      </c>
      <c r="C2" s="5">
        <v>1.02</v>
      </c>
      <c r="D2" s="5">
        <v>1.03</v>
      </c>
      <c r="E2" s="5">
        <f>AVERAGE(B2:D2)</f>
        <v>1.04</v>
      </c>
      <c r="F2" s="6">
        <f>STDEV(B2:D2)</f>
        <v>2.6457513110645932E-2</v>
      </c>
      <c r="G2" s="14">
        <f>F2^2</f>
        <v>7.000000000000014E-4</v>
      </c>
      <c r="H2" s="7"/>
      <c r="I2" s="1" t="s">
        <v>0</v>
      </c>
      <c r="J2" s="5">
        <v>1.58</v>
      </c>
      <c r="K2" s="5">
        <v>1.57</v>
      </c>
      <c r="L2" s="5">
        <v>1.55</v>
      </c>
      <c r="M2" s="5">
        <f>AVERAGE(J2:L2)</f>
        <v>1.5666666666666667</v>
      </c>
      <c r="N2" s="6">
        <f>STDEV(J2:L2)</f>
        <v>1.527525231651948E-2</v>
      </c>
      <c r="O2" s="14">
        <f>N2^2</f>
        <v>2.3333333333333374E-4</v>
      </c>
    </row>
    <row r="3" spans="1:19" ht="17.100000000000001" customHeight="1" x14ac:dyDescent="0.2">
      <c r="A3" s="1" t="s">
        <v>1</v>
      </c>
      <c r="B3" s="5">
        <v>1.05</v>
      </c>
      <c r="C3" s="5">
        <v>1.06</v>
      </c>
      <c r="D3" s="5">
        <v>1</v>
      </c>
      <c r="E3" s="5">
        <f>AVERAGE(B3:D3)</f>
        <v>1.0366666666666668</v>
      </c>
      <c r="F3" s="6">
        <f>STDEV(B3:D3)</f>
        <v>3.2145502536643215E-2</v>
      </c>
      <c r="G3" s="14">
        <f t="shared" ref="G3:G6" si="0">F3^2</f>
        <v>1.0333333333333353E-3</v>
      </c>
      <c r="H3" s="7"/>
      <c r="I3" s="1" t="s">
        <v>1</v>
      </c>
      <c r="J3" s="5">
        <v>1.56</v>
      </c>
      <c r="K3" s="5">
        <v>1.52</v>
      </c>
      <c r="L3" s="5">
        <v>1.58</v>
      </c>
      <c r="M3" s="5">
        <f>AVERAGE(J3:L3)</f>
        <v>1.5533333333333335</v>
      </c>
      <c r="N3" s="6">
        <f>STDEV(J3:L3)</f>
        <v>3.0550504633038961E-2</v>
      </c>
      <c r="O3" s="14">
        <f t="shared" ref="O3:O6" si="1">N3^2</f>
        <v>9.3333333333333495E-4</v>
      </c>
    </row>
    <row r="4" spans="1:19" ht="17.100000000000001" customHeight="1" x14ac:dyDescent="0.2">
      <c r="A4" s="1" t="s">
        <v>2</v>
      </c>
      <c r="B4" s="5">
        <v>1.07</v>
      </c>
      <c r="C4" s="5">
        <v>1.06</v>
      </c>
      <c r="D4" s="5">
        <v>1.04</v>
      </c>
      <c r="E4" s="5">
        <f>AVERAGE(B4:D4)</f>
        <v>1.0566666666666666</v>
      </c>
      <c r="F4" s="6">
        <f>STDEV(B4:D4)</f>
        <v>1.527525231651948E-2</v>
      </c>
      <c r="G4" s="14">
        <f t="shared" si="0"/>
        <v>2.3333333333333374E-4</v>
      </c>
      <c r="H4" s="7"/>
      <c r="I4" s="1" t="s">
        <v>2</v>
      </c>
      <c r="J4" s="5">
        <v>1.54</v>
      </c>
      <c r="K4" s="5">
        <v>1.53</v>
      </c>
      <c r="L4" s="5">
        <v>1.52</v>
      </c>
      <c r="M4" s="5">
        <f>AVERAGE(J4:L4)</f>
        <v>1.53</v>
      </c>
      <c r="N4" s="6">
        <f>STDEV(J4:L4)</f>
        <v>1.0000000000000009E-2</v>
      </c>
      <c r="O4" s="14">
        <f t="shared" si="1"/>
        <v>1.0000000000000018E-4</v>
      </c>
    </row>
    <row r="5" spans="1:19" ht="17.100000000000001" customHeight="1" x14ac:dyDescent="0.2">
      <c r="A5" s="1" t="s">
        <v>3</v>
      </c>
      <c r="B5" s="5">
        <v>1.04</v>
      </c>
      <c r="C5" s="5">
        <v>1.02</v>
      </c>
      <c r="D5" s="5">
        <v>1</v>
      </c>
      <c r="E5" s="5">
        <f>AVERAGE(B5:D5)</f>
        <v>1.02</v>
      </c>
      <c r="F5" s="6">
        <f>STDEV(B5:D5)</f>
        <v>2.0000000000000018E-2</v>
      </c>
      <c r="G5" s="14">
        <f t="shared" si="0"/>
        <v>4.0000000000000072E-4</v>
      </c>
      <c r="H5" s="7"/>
      <c r="I5" s="1" t="s">
        <v>3</v>
      </c>
      <c r="J5" s="5">
        <v>1.58</v>
      </c>
      <c r="K5" s="5">
        <v>1.53</v>
      </c>
      <c r="L5" s="5">
        <v>1.58</v>
      </c>
      <c r="M5" s="5">
        <f>AVERAGE(J5:L5)</f>
        <v>1.5633333333333335</v>
      </c>
      <c r="N5" s="6">
        <f>STDEV(J5:L5)</f>
        <v>2.8867513459481315E-2</v>
      </c>
      <c r="O5" s="14">
        <f t="shared" si="1"/>
        <v>8.333333333333349E-4</v>
      </c>
    </row>
    <row r="6" spans="1:19" ht="17.100000000000001" customHeight="1" x14ac:dyDescent="0.2">
      <c r="A6" s="1" t="s">
        <v>4</v>
      </c>
      <c r="B6" s="5">
        <v>1.06</v>
      </c>
      <c r="C6" s="5">
        <v>1.04</v>
      </c>
      <c r="D6" s="5">
        <v>1.07</v>
      </c>
      <c r="E6" s="5">
        <f>AVERAGE(B6:D6)</f>
        <v>1.0566666666666666</v>
      </c>
      <c r="F6" s="6">
        <f>STDEV(B6:D6)</f>
        <v>1.527525231651948E-2</v>
      </c>
      <c r="G6" s="14">
        <f t="shared" si="0"/>
        <v>2.3333333333333374E-4</v>
      </c>
      <c r="H6" s="7"/>
      <c r="I6" s="1" t="s">
        <v>4</v>
      </c>
      <c r="J6" s="5">
        <v>1.5</v>
      </c>
      <c r="K6" s="5">
        <v>1.54</v>
      </c>
      <c r="L6" s="5">
        <v>1.56</v>
      </c>
      <c r="M6" s="5">
        <f>AVERAGE(J6:L6)</f>
        <v>1.5333333333333332</v>
      </c>
      <c r="N6" s="6">
        <f>STDEV(J6:L6)</f>
        <v>3.0550504633038961E-2</v>
      </c>
      <c r="O6" s="14">
        <f t="shared" si="1"/>
        <v>9.3333333333333495E-4</v>
      </c>
      <c r="S6" s="8"/>
    </row>
    <row r="7" spans="1:19" ht="17.100000000000001" customHeight="1" x14ac:dyDescent="0.2">
      <c r="A7" s="2" t="s">
        <v>67</v>
      </c>
      <c r="B7" s="1"/>
      <c r="C7" s="1"/>
      <c r="D7" s="1"/>
      <c r="E7" s="1">
        <v>5</v>
      </c>
      <c r="F7" s="1"/>
      <c r="G7" s="1"/>
      <c r="I7" s="2" t="s">
        <v>67</v>
      </c>
      <c r="J7" s="1"/>
      <c r="K7" s="1"/>
      <c r="L7" s="1"/>
      <c r="M7" s="1">
        <v>5</v>
      </c>
      <c r="N7" s="1"/>
      <c r="O7" s="1"/>
    </row>
    <row r="8" spans="1:19" ht="17.100000000000001" customHeight="1" x14ac:dyDescent="0.2">
      <c r="A8" s="2" t="s">
        <v>68</v>
      </c>
      <c r="B8" s="1"/>
      <c r="C8" s="1"/>
      <c r="D8" s="1"/>
      <c r="E8" s="1">
        <v>3</v>
      </c>
      <c r="F8" s="1"/>
      <c r="G8" s="1"/>
      <c r="I8" s="2" t="s">
        <v>68</v>
      </c>
      <c r="J8" s="1"/>
      <c r="K8" s="1"/>
      <c r="L8" s="1"/>
      <c r="M8" s="1">
        <v>3</v>
      </c>
      <c r="N8" s="1"/>
      <c r="O8" s="1"/>
    </row>
    <row r="9" spans="1:19" ht="17.100000000000001" customHeight="1" x14ac:dyDescent="0.2">
      <c r="A9" s="1" t="s">
        <v>8</v>
      </c>
      <c r="B9" s="1"/>
      <c r="C9" s="1"/>
      <c r="D9" s="1"/>
      <c r="E9" s="5">
        <f>AVERAGE(E2:E6)</f>
        <v>1.0420000000000003</v>
      </c>
      <c r="F9" s="1"/>
      <c r="G9" s="1"/>
      <c r="I9" s="1" t="s">
        <v>8</v>
      </c>
      <c r="J9" s="1"/>
      <c r="K9" s="1"/>
      <c r="L9" s="1"/>
      <c r="M9" s="5">
        <f>AVERAGE(M2:M6)</f>
        <v>1.5493333333333335</v>
      </c>
      <c r="N9" s="1"/>
      <c r="O9" s="1"/>
      <c r="Q9" s="8"/>
    </row>
    <row r="10" spans="1:19" ht="17.100000000000001" customHeight="1" x14ac:dyDescent="0.2">
      <c r="A10" s="2" t="s">
        <v>69</v>
      </c>
      <c r="B10" s="1"/>
      <c r="C10" s="1"/>
      <c r="D10" s="1"/>
      <c r="E10" s="6">
        <f>STDEV(E2:E6)</f>
        <v>1.5383974345619066E-2</v>
      </c>
      <c r="F10" s="1"/>
      <c r="G10" s="1"/>
      <c r="I10" s="2" t="s">
        <v>69</v>
      </c>
      <c r="J10" s="1"/>
      <c r="K10" s="1"/>
      <c r="L10" s="1"/>
      <c r="M10" s="6">
        <f>STDEV(M2:M6)</f>
        <v>1.6898389140848818E-2</v>
      </c>
      <c r="N10" s="1"/>
      <c r="O10" s="1"/>
    </row>
    <row r="11" spans="1:19" ht="17.100000000000001" customHeight="1" x14ac:dyDescent="0.2">
      <c r="A11" s="2" t="s">
        <v>70</v>
      </c>
      <c r="B11" s="1"/>
      <c r="C11" s="1"/>
      <c r="D11" s="1"/>
      <c r="E11" s="6">
        <f>(AVERAGE(G2:G6))^0.5</f>
        <v>2.2803508501982778E-2</v>
      </c>
      <c r="F11" s="1"/>
      <c r="G11" s="1"/>
      <c r="I11" s="2" t="s">
        <v>70</v>
      </c>
      <c r="J11" s="1"/>
      <c r="K11" s="1"/>
      <c r="L11" s="1"/>
      <c r="M11" s="6">
        <f>(AVERAGE(O2:O6))^0.5</f>
        <v>2.4630604269214911E-2</v>
      </c>
      <c r="N11" s="1"/>
      <c r="O11" s="1"/>
    </row>
    <row r="12" spans="1:19" ht="17.100000000000001" customHeight="1" x14ac:dyDescent="0.2">
      <c r="A12" s="2" t="s">
        <v>71</v>
      </c>
      <c r="B12" s="1"/>
      <c r="C12" s="1"/>
      <c r="D12" s="1"/>
      <c r="E12" s="6">
        <f>(((E8-1)/E8)*E11^2+E10^2)^0.5</f>
        <v>2.4152294576982387E-2</v>
      </c>
      <c r="F12" s="6"/>
      <c r="G12" s="6"/>
      <c r="H12" s="9"/>
      <c r="I12" s="10" t="s">
        <v>71</v>
      </c>
      <c r="J12" s="6"/>
      <c r="K12" s="6"/>
      <c r="L12" s="6"/>
      <c r="M12" s="6">
        <f>(((M8-1)/M8)*M11^2+M10^2)^0.5</f>
        <v>2.626785107312744E-2</v>
      </c>
      <c r="N12" s="1"/>
      <c r="O12" s="1"/>
    </row>
    <row r="13" spans="1:19" ht="17.100000000000001" customHeight="1" x14ac:dyDescent="0.2">
      <c r="A13" s="2" t="s">
        <v>72</v>
      </c>
      <c r="B13" s="1"/>
      <c r="C13" s="1"/>
      <c r="D13" s="1"/>
      <c r="E13" s="6">
        <f>E9*0.02</f>
        <v>2.0840000000000004E-2</v>
      </c>
      <c r="F13" s="6"/>
      <c r="G13" s="6"/>
      <c r="H13" s="9"/>
      <c r="I13" s="10" t="s">
        <v>72</v>
      </c>
      <c r="J13" s="6"/>
      <c r="K13" s="6"/>
      <c r="L13" s="6"/>
      <c r="M13" s="6">
        <f>M9*0.02</f>
        <v>3.0986666666666669E-2</v>
      </c>
      <c r="N13" s="1"/>
      <c r="O13" s="1"/>
    </row>
    <row r="14" spans="1:19" ht="17.100000000000001" customHeight="1" x14ac:dyDescent="0.2">
      <c r="A14" s="1" t="s">
        <v>9</v>
      </c>
      <c r="B14" s="1"/>
      <c r="C14" s="11"/>
      <c r="D14" s="11"/>
      <c r="E14" s="11">
        <f>E12^4/((((E8-1)/E8)^2*E11^4)/(E7*(E8-1))+E10^4/(E7-1))</f>
        <v>13.077267971902581</v>
      </c>
      <c r="F14" s="11"/>
      <c r="G14" s="11"/>
      <c r="H14" s="12"/>
      <c r="I14" s="1" t="s">
        <v>9</v>
      </c>
      <c r="J14" s="1"/>
      <c r="K14" s="1"/>
      <c r="L14" s="1"/>
      <c r="M14" s="11">
        <f>M12^4/((((M8-1)/M8)^2*M11^4)/(M7*(M8-1))+M10^4/(M7-1))</f>
        <v>12.957561441913034</v>
      </c>
      <c r="N14" s="1"/>
      <c r="O14" s="1"/>
    </row>
    <row r="15" spans="1:19" ht="17.100000000000001" customHeight="1" x14ac:dyDescent="0.2">
      <c r="A15" s="2" t="s">
        <v>73</v>
      </c>
      <c r="B15" s="1"/>
      <c r="C15" s="11"/>
      <c r="D15" s="11"/>
      <c r="E15" s="11">
        <f>E14*(E12/E13)^2</f>
        <v>17.564605008416102</v>
      </c>
      <c r="F15" s="11"/>
      <c r="G15" s="11"/>
      <c r="H15" s="12"/>
      <c r="I15" s="2" t="s">
        <v>73</v>
      </c>
      <c r="J15" s="1"/>
      <c r="K15" s="1"/>
      <c r="L15" s="1"/>
      <c r="M15" s="11">
        <f>M14*(M12/M13)^2</f>
        <v>9.3115643073446588</v>
      </c>
      <c r="N15" s="1"/>
      <c r="O15" s="1"/>
    </row>
    <row r="16" spans="1:19" ht="17.100000000000001" customHeight="1" x14ac:dyDescent="0.2">
      <c r="A16" s="2" t="s">
        <v>74</v>
      </c>
      <c r="B16" s="1"/>
      <c r="C16" s="11"/>
      <c r="D16" s="11"/>
      <c r="E16" s="11">
        <f>CHIINV(0.05,E14)</f>
        <v>22.362032494826938</v>
      </c>
      <c r="F16" s="11"/>
      <c r="G16" s="11"/>
      <c r="H16" s="12"/>
      <c r="I16" s="2" t="s">
        <v>74</v>
      </c>
      <c r="J16" s="1"/>
      <c r="K16" s="1"/>
      <c r="L16" s="1"/>
      <c r="M16" s="11">
        <f>CHIINV(0.05,M14)</f>
        <v>21.026069817483066</v>
      </c>
      <c r="N16" s="1"/>
      <c r="O16" s="1"/>
    </row>
    <row r="18" spans="4:13" ht="17.100000000000001" customHeight="1" x14ac:dyDescent="0.2">
      <c r="D18" s="4" t="s">
        <v>28</v>
      </c>
      <c r="E18" s="13">
        <f>E12/E9*100</f>
        <v>2.3178785582516683</v>
      </c>
      <c r="L18" s="4" t="s">
        <v>28</v>
      </c>
      <c r="M18" s="13">
        <f>M12/M9*100</f>
        <v>1.6954292861312892</v>
      </c>
    </row>
  </sheetData>
  <phoneticPr fontId="1" type="noConversion"/>
  <pageMargins left="0.7" right="0.7" top="0.75" bottom="0.75" header="0.3" footer="0.3"/>
  <pageSetup paperSize="9" orientation="portrait" horizontalDpi="90" verticalDpi="9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1EFCF6-949B-491E-8638-F0327D011ADA}">
  <dimension ref="A1:O23"/>
  <sheetViews>
    <sheetView zoomScale="130" zoomScaleNormal="130" workbookViewId="0"/>
  </sheetViews>
  <sheetFormatPr defaultColWidth="7.83203125" defaultRowHeight="17.100000000000001" customHeight="1" x14ac:dyDescent="0.2"/>
  <cols>
    <col min="1" max="16384" width="7.83203125" style="4"/>
  </cols>
  <sheetData>
    <row r="1" spans="1:15" ht="17.100000000000001" customHeight="1" x14ac:dyDescent="0.2">
      <c r="A1" s="1" t="s">
        <v>14</v>
      </c>
      <c r="B1" s="1" t="s">
        <v>5</v>
      </c>
      <c r="C1" s="1" t="s">
        <v>6</v>
      </c>
      <c r="D1" s="1" t="s">
        <v>7</v>
      </c>
      <c r="E1" s="1" t="s">
        <v>16</v>
      </c>
      <c r="F1" s="1" t="s">
        <v>17</v>
      </c>
      <c r="G1" s="1" t="s">
        <v>18</v>
      </c>
      <c r="H1" s="1" t="s">
        <v>19</v>
      </c>
      <c r="I1" s="1" t="s">
        <v>20</v>
      </c>
      <c r="J1" s="1" t="s">
        <v>21</v>
      </c>
      <c r="K1" s="1" t="s">
        <v>22</v>
      </c>
      <c r="L1" s="2" t="s">
        <v>10</v>
      </c>
      <c r="M1" s="2" t="s">
        <v>11</v>
      </c>
      <c r="O1" s="4" t="s">
        <v>28</v>
      </c>
    </row>
    <row r="2" spans="1:15" ht="17.100000000000001" customHeight="1" x14ac:dyDescent="0.2">
      <c r="A2" s="1"/>
      <c r="B2" s="5">
        <v>1.53</v>
      </c>
      <c r="C2" s="5">
        <v>1.54</v>
      </c>
      <c r="D2" s="5">
        <v>1.51</v>
      </c>
      <c r="E2" s="5">
        <v>1.55</v>
      </c>
      <c r="F2" s="5">
        <v>1.51</v>
      </c>
      <c r="G2" s="5">
        <v>1.52</v>
      </c>
      <c r="H2" s="5">
        <v>1.51</v>
      </c>
      <c r="I2" s="5">
        <v>1.54</v>
      </c>
      <c r="J2" s="5">
        <v>1.55</v>
      </c>
      <c r="K2" s="5">
        <v>1.52</v>
      </c>
      <c r="L2" s="5">
        <f>AVERAGE(B2:K2)</f>
        <v>1.528</v>
      </c>
      <c r="M2" s="6">
        <f>STDEV(B2:K2)</f>
        <v>1.6193277068654838E-2</v>
      </c>
      <c r="O2" s="13">
        <f>M2/L2*100</f>
        <v>1.0597694416658925</v>
      </c>
    </row>
    <row r="3" spans="1:15" ht="17.100000000000001" customHeight="1" x14ac:dyDescent="0.2">
      <c r="A3" s="2" t="s">
        <v>9</v>
      </c>
      <c r="B3" s="1"/>
      <c r="C3" s="1"/>
      <c r="D3" s="1"/>
      <c r="E3" s="1"/>
      <c r="F3" s="1"/>
      <c r="G3" s="1"/>
      <c r="H3" s="1"/>
      <c r="I3" s="1"/>
      <c r="J3" s="1"/>
      <c r="K3" s="1"/>
      <c r="L3" s="1">
        <v>10</v>
      </c>
      <c r="M3" s="1"/>
    </row>
    <row r="4" spans="1:15" ht="17.100000000000001" customHeight="1" x14ac:dyDescent="0.2">
      <c r="A4" s="2" t="s">
        <v>25</v>
      </c>
      <c r="B4" s="1"/>
      <c r="C4" s="1"/>
      <c r="D4" s="1"/>
      <c r="E4" s="1"/>
      <c r="F4" s="1"/>
      <c r="G4" s="1"/>
      <c r="H4" s="1"/>
      <c r="I4" s="1"/>
      <c r="J4" s="1"/>
      <c r="K4" s="1"/>
      <c r="L4" s="1">
        <v>1.49</v>
      </c>
      <c r="M4" s="1"/>
    </row>
    <row r="5" spans="1:15" ht="17.100000000000001" customHeight="1" x14ac:dyDescent="0.2">
      <c r="A5" s="2" t="s">
        <v>24</v>
      </c>
      <c r="B5" s="1"/>
      <c r="C5" s="1"/>
      <c r="D5" s="1"/>
      <c r="E5" s="1"/>
      <c r="F5" s="1"/>
      <c r="G5" s="1"/>
      <c r="H5" s="1"/>
      <c r="I5" s="1"/>
      <c r="J5" s="1"/>
      <c r="K5" s="1"/>
      <c r="L5" s="1">
        <v>0.04</v>
      </c>
      <c r="M5" s="1"/>
    </row>
    <row r="6" spans="1:15" ht="17.100000000000001" customHeight="1" x14ac:dyDescent="0.2">
      <c r="A6" s="2" t="s">
        <v>23</v>
      </c>
      <c r="B6" s="1"/>
      <c r="C6" s="1"/>
      <c r="D6" s="1"/>
      <c r="E6" s="1"/>
      <c r="F6" s="1"/>
      <c r="G6" s="1"/>
      <c r="H6" s="1"/>
      <c r="I6" s="1"/>
      <c r="J6" s="1"/>
      <c r="K6" s="1"/>
      <c r="L6" s="1">
        <f>L5/2</f>
        <v>0.02</v>
      </c>
      <c r="M6" s="1"/>
    </row>
    <row r="7" spans="1:15" ht="17.100000000000001" customHeight="1" x14ac:dyDescent="0.2">
      <c r="A7" s="1" t="s">
        <v>75</v>
      </c>
      <c r="B7" s="1"/>
      <c r="C7" s="1"/>
      <c r="D7" s="1"/>
      <c r="E7" s="1"/>
      <c r="F7" s="1"/>
      <c r="G7" s="1"/>
      <c r="H7" s="1"/>
      <c r="I7" s="1"/>
      <c r="J7" s="1"/>
      <c r="K7" s="1"/>
      <c r="L7" s="15">
        <f>L4*0.05</f>
        <v>7.4499999999999997E-2</v>
      </c>
      <c r="M7" s="1"/>
    </row>
    <row r="8" spans="1:15" ht="17.100000000000001" customHeight="1" x14ac:dyDescent="0.2">
      <c r="A8" s="2" t="s">
        <v>26</v>
      </c>
      <c r="B8" s="1"/>
      <c r="C8" s="1"/>
      <c r="D8" s="1"/>
      <c r="E8" s="1"/>
      <c r="F8" s="1"/>
      <c r="G8" s="1"/>
      <c r="H8" s="1"/>
      <c r="I8" s="1"/>
      <c r="J8" s="1"/>
      <c r="K8" s="1"/>
      <c r="L8" s="15">
        <f>L2-L4</f>
        <v>3.8000000000000034E-2</v>
      </c>
      <c r="M8" s="1"/>
    </row>
    <row r="9" spans="1:15" ht="17.100000000000001" customHeight="1" x14ac:dyDescent="0.2">
      <c r="A9" s="2" t="s">
        <v>76</v>
      </c>
      <c r="B9" s="1"/>
      <c r="C9" s="1"/>
      <c r="D9" s="1"/>
      <c r="E9" s="1"/>
      <c r="F9" s="1"/>
      <c r="G9" s="1"/>
      <c r="H9" s="1"/>
      <c r="I9" s="1"/>
      <c r="J9" s="1"/>
      <c r="K9" s="1"/>
      <c r="L9" s="6">
        <f>(M2^2/L3+L6^2)^0.5</f>
        <v>2.0645150089602698E-2</v>
      </c>
      <c r="M9" s="1"/>
    </row>
    <row r="11" spans="1:15" ht="17.100000000000001" customHeight="1" x14ac:dyDescent="0.2">
      <c r="K11" s="4" t="s">
        <v>29</v>
      </c>
      <c r="L11" s="13">
        <f>L8/L4*100</f>
        <v>2.5503355704698012</v>
      </c>
    </row>
    <row r="13" spans="1:15" ht="17.100000000000001" customHeight="1" x14ac:dyDescent="0.2">
      <c r="A13" s="1" t="s">
        <v>15</v>
      </c>
      <c r="B13" s="1" t="s">
        <v>5</v>
      </c>
      <c r="C13" s="1" t="s">
        <v>6</v>
      </c>
      <c r="D13" s="1" t="s">
        <v>7</v>
      </c>
      <c r="E13" s="1" t="s">
        <v>16</v>
      </c>
      <c r="F13" s="1" t="s">
        <v>17</v>
      </c>
      <c r="G13" s="1" t="s">
        <v>18</v>
      </c>
      <c r="H13" s="1" t="s">
        <v>19</v>
      </c>
      <c r="I13" s="1" t="s">
        <v>20</v>
      </c>
      <c r="J13" s="1" t="s">
        <v>21</v>
      </c>
      <c r="K13" s="1" t="s">
        <v>22</v>
      </c>
      <c r="L13" s="2" t="s">
        <v>10</v>
      </c>
      <c r="M13" s="1" t="s">
        <v>11</v>
      </c>
      <c r="O13" s="4" t="s">
        <v>28</v>
      </c>
    </row>
    <row r="14" spans="1:15" ht="17.100000000000001" customHeight="1" x14ac:dyDescent="0.2">
      <c r="A14" s="1"/>
      <c r="B14" s="5">
        <v>1.05</v>
      </c>
      <c r="C14" s="5">
        <v>1.06</v>
      </c>
      <c r="D14" s="5">
        <v>1.03</v>
      </c>
      <c r="E14" s="5">
        <v>1.07</v>
      </c>
      <c r="F14" s="5">
        <v>1.04</v>
      </c>
      <c r="G14" s="5">
        <v>1.04</v>
      </c>
      <c r="H14" s="5">
        <v>1.04</v>
      </c>
      <c r="I14" s="5">
        <v>1.06</v>
      </c>
      <c r="J14" s="5">
        <v>1.07</v>
      </c>
      <c r="K14" s="5">
        <v>1.04</v>
      </c>
      <c r="L14" s="5">
        <f>AVERAGE(B14:K14)</f>
        <v>1.05</v>
      </c>
      <c r="M14" s="6">
        <f>STDEV(B14:K14)</f>
        <v>1.4142135623730965E-2</v>
      </c>
      <c r="O14" s="13">
        <f>M14/L14*100</f>
        <v>1.3468700594029488</v>
      </c>
    </row>
    <row r="15" spans="1:15" ht="17.100000000000001" customHeight="1" x14ac:dyDescent="0.2">
      <c r="A15" s="2" t="s">
        <v>9</v>
      </c>
      <c r="B15" s="1"/>
      <c r="C15" s="1"/>
      <c r="D15" s="1"/>
      <c r="E15" s="1"/>
      <c r="F15" s="1"/>
      <c r="G15" s="1"/>
      <c r="H15" s="1"/>
      <c r="I15" s="1"/>
      <c r="J15" s="1"/>
      <c r="K15" s="1"/>
      <c r="L15" s="1">
        <v>10</v>
      </c>
      <c r="M15" s="1"/>
    </row>
    <row r="16" spans="1:15" ht="17.100000000000001" customHeight="1" x14ac:dyDescent="0.2">
      <c r="A16" s="2" t="s">
        <v>25</v>
      </c>
      <c r="B16" s="1"/>
      <c r="C16" s="1"/>
      <c r="D16" s="1"/>
      <c r="E16" s="1"/>
      <c r="F16" s="1"/>
      <c r="G16" s="1"/>
      <c r="H16" s="1"/>
      <c r="I16" s="1"/>
      <c r="J16" s="1"/>
      <c r="K16" s="1"/>
      <c r="L16" s="1">
        <v>1.02</v>
      </c>
      <c r="M16" s="1"/>
    </row>
    <row r="17" spans="1:13" ht="17.100000000000001" customHeight="1" x14ac:dyDescent="0.2">
      <c r="A17" s="2" t="s">
        <v>24</v>
      </c>
      <c r="B17" s="1"/>
      <c r="C17" s="1"/>
      <c r="D17" s="1"/>
      <c r="E17" s="1"/>
      <c r="F17" s="1"/>
      <c r="G17" s="1"/>
      <c r="H17" s="1"/>
      <c r="I17" s="1"/>
      <c r="J17" s="1"/>
      <c r="K17" s="1"/>
      <c r="L17" s="1">
        <v>0.04</v>
      </c>
      <c r="M17" s="1"/>
    </row>
    <row r="18" spans="1:13" ht="17.100000000000001" customHeight="1" x14ac:dyDescent="0.2">
      <c r="A18" s="2" t="s">
        <v>23</v>
      </c>
      <c r="B18" s="1"/>
      <c r="C18" s="1"/>
      <c r="D18" s="1"/>
      <c r="E18" s="1"/>
      <c r="F18" s="1"/>
      <c r="G18" s="1"/>
      <c r="H18" s="1"/>
      <c r="I18" s="1"/>
      <c r="J18" s="1"/>
      <c r="K18" s="1"/>
      <c r="L18" s="1">
        <f>L17/2</f>
        <v>0.02</v>
      </c>
      <c r="M18" s="1"/>
    </row>
    <row r="19" spans="1:13" ht="17.100000000000001" customHeight="1" x14ac:dyDescent="0.2">
      <c r="A19" s="1" t="s">
        <v>75</v>
      </c>
      <c r="B19" s="1"/>
      <c r="C19" s="1"/>
      <c r="D19" s="1"/>
      <c r="E19" s="1"/>
      <c r="F19" s="1"/>
      <c r="G19" s="1"/>
      <c r="H19" s="1"/>
      <c r="I19" s="1"/>
      <c r="J19" s="1"/>
      <c r="K19" s="1"/>
      <c r="L19" s="15">
        <f>L16*0.05</f>
        <v>5.1000000000000004E-2</v>
      </c>
      <c r="M19" s="1"/>
    </row>
    <row r="20" spans="1:13" ht="17.100000000000001" customHeight="1" x14ac:dyDescent="0.2">
      <c r="A20" s="2" t="s">
        <v>26</v>
      </c>
      <c r="B20" s="1"/>
      <c r="C20" s="1"/>
      <c r="D20" s="1"/>
      <c r="E20" s="1"/>
      <c r="F20" s="1"/>
      <c r="G20" s="1"/>
      <c r="H20" s="1"/>
      <c r="I20" s="1"/>
      <c r="J20" s="1"/>
      <c r="K20" s="1"/>
      <c r="L20" s="15">
        <f>L14-L16</f>
        <v>3.0000000000000027E-2</v>
      </c>
      <c r="M20" s="1"/>
    </row>
    <row r="21" spans="1:13" ht="17.100000000000001" customHeight="1" x14ac:dyDescent="0.2">
      <c r="A21" s="2" t="s">
        <v>76</v>
      </c>
      <c r="B21" s="1"/>
      <c r="C21" s="1"/>
      <c r="D21" s="1"/>
      <c r="E21" s="1"/>
      <c r="F21" s="1"/>
      <c r="G21" s="1"/>
      <c r="H21" s="1"/>
      <c r="I21" s="1"/>
      <c r="J21" s="1"/>
      <c r="K21" s="1"/>
      <c r="L21" s="6">
        <f>(M14^2/L15+L18^2)^0.5</f>
        <v>2.0493901531919198E-2</v>
      </c>
      <c r="M21" s="1"/>
    </row>
    <row r="23" spans="1:13" ht="17.100000000000001" customHeight="1" x14ac:dyDescent="0.2">
      <c r="K23" s="4" t="s">
        <v>29</v>
      </c>
      <c r="L23" s="13">
        <f>L20/L16*100</f>
        <v>2.9411764705882377</v>
      </c>
    </row>
  </sheetData>
  <phoneticPr fontId="1" type="noConversion"/>
  <pageMargins left="0.7" right="0.7" top="0.75" bottom="0.75" header="0.3" footer="0.3"/>
  <pageSetup paperSize="9" orientation="portrait" horizontalDpi="90" verticalDpi="9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0971CB-B960-40C1-9622-3391FDE90C4D}">
  <dimension ref="A1:D28"/>
  <sheetViews>
    <sheetView zoomScale="130" zoomScaleNormal="130" workbookViewId="0"/>
  </sheetViews>
  <sheetFormatPr defaultColWidth="7.83203125" defaultRowHeight="17.100000000000001" customHeight="1" x14ac:dyDescent="0.2"/>
  <cols>
    <col min="1" max="3" width="7.83203125" style="4"/>
    <col min="4" max="4" width="11" style="4" customWidth="1"/>
    <col min="5" max="16384" width="7.83203125" style="4"/>
  </cols>
  <sheetData>
    <row r="1" spans="1:4" ht="17.100000000000001" customHeight="1" x14ac:dyDescent="0.2">
      <c r="A1" s="1"/>
      <c r="B1" s="1" t="s">
        <v>48</v>
      </c>
      <c r="C1" s="1" t="s">
        <v>49</v>
      </c>
      <c r="D1" s="1" t="s">
        <v>51</v>
      </c>
    </row>
    <row r="2" spans="1:4" ht="17.100000000000001" customHeight="1" x14ac:dyDescent="0.2">
      <c r="A2" s="1" t="s">
        <v>14</v>
      </c>
      <c r="B2" s="5">
        <v>1.32</v>
      </c>
      <c r="C2" s="5">
        <v>1.3</v>
      </c>
      <c r="D2" s="5">
        <f t="shared" ref="D2:D21" si="0">C2-B2</f>
        <v>-2.0000000000000018E-2</v>
      </c>
    </row>
    <row r="3" spans="1:4" ht="17.100000000000001" customHeight="1" x14ac:dyDescent="0.2">
      <c r="A3" s="1" t="s">
        <v>15</v>
      </c>
      <c r="B3" s="5">
        <v>1.42</v>
      </c>
      <c r="C3" s="5">
        <v>1.45</v>
      </c>
      <c r="D3" s="5">
        <f t="shared" si="0"/>
        <v>3.0000000000000027E-2</v>
      </c>
    </row>
    <row r="4" spans="1:4" ht="17.100000000000001" customHeight="1" x14ac:dyDescent="0.2">
      <c r="A4" s="1" t="s">
        <v>30</v>
      </c>
      <c r="B4" s="5">
        <v>1.35</v>
      </c>
      <c r="C4" s="5">
        <v>1.44</v>
      </c>
      <c r="D4" s="5">
        <f t="shared" si="0"/>
        <v>8.9999999999999858E-2</v>
      </c>
    </row>
    <row r="5" spans="1:4" ht="17.100000000000001" customHeight="1" x14ac:dyDescent="0.2">
      <c r="A5" s="1" t="s">
        <v>31</v>
      </c>
      <c r="B5" s="5">
        <v>1.37</v>
      </c>
      <c r="C5" s="5">
        <v>1.37</v>
      </c>
      <c r="D5" s="5">
        <f t="shared" si="0"/>
        <v>0</v>
      </c>
    </row>
    <row r="6" spans="1:4" ht="17.100000000000001" customHeight="1" x14ac:dyDescent="0.2">
      <c r="A6" s="1" t="s">
        <v>32</v>
      </c>
      <c r="B6" s="5">
        <v>1.65</v>
      </c>
      <c r="C6" s="5">
        <v>1.6199999999999999</v>
      </c>
      <c r="D6" s="5">
        <f t="shared" si="0"/>
        <v>-3.0000000000000027E-2</v>
      </c>
    </row>
    <row r="7" spans="1:4" ht="17.100000000000001" customHeight="1" x14ac:dyDescent="0.2">
      <c r="A7" s="1" t="s">
        <v>33</v>
      </c>
      <c r="B7" s="5">
        <v>1.26</v>
      </c>
      <c r="C7" s="5">
        <v>1.28</v>
      </c>
      <c r="D7" s="5">
        <f t="shared" si="0"/>
        <v>2.0000000000000018E-2</v>
      </c>
    </row>
    <row r="8" spans="1:4" ht="17.100000000000001" customHeight="1" x14ac:dyDescent="0.2">
      <c r="A8" s="1" t="s">
        <v>34</v>
      </c>
      <c r="B8" s="5">
        <v>1.45</v>
      </c>
      <c r="C8" s="5">
        <v>1.52</v>
      </c>
      <c r="D8" s="5">
        <f t="shared" si="0"/>
        <v>7.0000000000000062E-2</v>
      </c>
    </row>
    <row r="9" spans="1:4" ht="17.100000000000001" customHeight="1" x14ac:dyDescent="0.2">
      <c r="A9" s="1" t="s">
        <v>35</v>
      </c>
      <c r="B9" s="5">
        <v>1.02</v>
      </c>
      <c r="C9" s="5">
        <v>1.03</v>
      </c>
      <c r="D9" s="5">
        <f t="shared" si="0"/>
        <v>1.0000000000000009E-2</v>
      </c>
    </row>
    <row r="10" spans="1:4" ht="17.100000000000001" customHeight="1" x14ac:dyDescent="0.2">
      <c r="A10" s="1" t="s">
        <v>36</v>
      </c>
      <c r="B10" s="5">
        <v>1.17</v>
      </c>
      <c r="C10" s="5">
        <v>1.25</v>
      </c>
      <c r="D10" s="5">
        <f t="shared" si="0"/>
        <v>8.0000000000000071E-2</v>
      </c>
    </row>
    <row r="11" spans="1:4" ht="17.100000000000001" customHeight="1" x14ac:dyDescent="0.2">
      <c r="A11" s="1" t="s">
        <v>37</v>
      </c>
      <c r="B11" s="5">
        <v>1.3</v>
      </c>
      <c r="C11" s="5">
        <v>1.36</v>
      </c>
      <c r="D11" s="5">
        <f t="shared" si="0"/>
        <v>6.0000000000000053E-2</v>
      </c>
    </row>
    <row r="12" spans="1:4" ht="17.100000000000001" customHeight="1" x14ac:dyDescent="0.2">
      <c r="A12" s="1" t="s">
        <v>38</v>
      </c>
      <c r="B12" s="5">
        <v>1.1100000000000001</v>
      </c>
      <c r="C12" s="5">
        <v>1.07</v>
      </c>
      <c r="D12" s="5">
        <f t="shared" si="0"/>
        <v>-4.0000000000000036E-2</v>
      </c>
    </row>
    <row r="13" spans="1:4" ht="17.100000000000001" customHeight="1" x14ac:dyDescent="0.2">
      <c r="A13" s="1" t="s">
        <v>39</v>
      </c>
      <c r="B13" s="5">
        <v>1.6</v>
      </c>
      <c r="C13" s="5">
        <v>1.64</v>
      </c>
      <c r="D13" s="5">
        <f t="shared" si="0"/>
        <v>3.9999999999999813E-2</v>
      </c>
    </row>
    <row r="14" spans="1:4" ht="17.100000000000001" customHeight="1" x14ac:dyDescent="0.2">
      <c r="A14" s="1" t="s">
        <v>40</v>
      </c>
      <c r="B14" s="5">
        <v>1.51</v>
      </c>
      <c r="C14" s="5">
        <v>1.49</v>
      </c>
      <c r="D14" s="5">
        <f t="shared" si="0"/>
        <v>-2.0000000000000018E-2</v>
      </c>
    </row>
    <row r="15" spans="1:4" ht="17.100000000000001" customHeight="1" x14ac:dyDescent="0.2">
      <c r="A15" s="1" t="s">
        <v>41</v>
      </c>
      <c r="B15" s="5">
        <v>1.1299999999999999</v>
      </c>
      <c r="C15" s="5">
        <v>1.1499999999999999</v>
      </c>
      <c r="D15" s="5">
        <f t="shared" si="0"/>
        <v>2.0000000000000018E-2</v>
      </c>
    </row>
    <row r="16" spans="1:4" ht="17.100000000000001" customHeight="1" x14ac:dyDescent="0.2">
      <c r="A16" s="1" t="s">
        <v>42</v>
      </c>
      <c r="B16" s="5">
        <v>1.27</v>
      </c>
      <c r="C16" s="5">
        <v>1.32</v>
      </c>
      <c r="D16" s="5">
        <f t="shared" si="0"/>
        <v>5.0000000000000044E-2</v>
      </c>
    </row>
    <row r="17" spans="1:4" ht="17.100000000000001" customHeight="1" x14ac:dyDescent="0.2">
      <c r="A17" s="1" t="s">
        <v>43</v>
      </c>
      <c r="B17" s="5">
        <v>1.38</v>
      </c>
      <c r="C17" s="5">
        <v>1.44</v>
      </c>
      <c r="D17" s="5">
        <f t="shared" si="0"/>
        <v>6.0000000000000053E-2</v>
      </c>
    </row>
    <row r="18" spans="1:4" ht="17.100000000000001" customHeight="1" x14ac:dyDescent="0.2">
      <c r="A18" s="1" t="s">
        <v>44</v>
      </c>
      <c r="B18" s="5">
        <v>1.56</v>
      </c>
      <c r="C18" s="5">
        <v>1.66</v>
      </c>
      <c r="D18" s="5">
        <f t="shared" si="0"/>
        <v>9.9999999999999867E-2</v>
      </c>
    </row>
    <row r="19" spans="1:4" ht="17.100000000000001" customHeight="1" x14ac:dyDescent="0.2">
      <c r="A19" s="1" t="s">
        <v>45</v>
      </c>
      <c r="B19" s="5">
        <v>1.4</v>
      </c>
      <c r="C19" s="5">
        <v>1.49</v>
      </c>
      <c r="D19" s="5">
        <f t="shared" si="0"/>
        <v>9.000000000000008E-2</v>
      </c>
    </row>
    <row r="20" spans="1:4" ht="17.100000000000001" customHeight="1" x14ac:dyDescent="0.2">
      <c r="A20" s="1" t="s">
        <v>46</v>
      </c>
      <c r="B20" s="5">
        <v>1.38</v>
      </c>
      <c r="C20" s="5">
        <v>1.34</v>
      </c>
      <c r="D20" s="5">
        <f t="shared" si="0"/>
        <v>-3.9999999999999813E-2</v>
      </c>
    </row>
    <row r="21" spans="1:4" ht="17.100000000000001" customHeight="1" x14ac:dyDescent="0.2">
      <c r="A21" s="1" t="s">
        <v>47</v>
      </c>
      <c r="B21" s="5">
        <v>1.1000000000000001</v>
      </c>
      <c r="C21" s="5">
        <v>1.17</v>
      </c>
      <c r="D21" s="5">
        <f t="shared" si="0"/>
        <v>6.999999999999984E-2</v>
      </c>
    </row>
    <row r="22" spans="1:4" ht="17.100000000000001" customHeight="1" x14ac:dyDescent="0.2">
      <c r="A22" s="2" t="s">
        <v>10</v>
      </c>
      <c r="B22" s="5">
        <f>AVERAGE(B2:B21)</f>
        <v>1.3374999999999999</v>
      </c>
      <c r="C22" s="5"/>
      <c r="D22" s="5"/>
    </row>
    <row r="23" spans="1:4" ht="17.100000000000001" customHeight="1" x14ac:dyDescent="0.2">
      <c r="A23" s="2" t="s">
        <v>77</v>
      </c>
      <c r="B23" s="5"/>
      <c r="C23" s="5"/>
      <c r="D23" s="15">
        <f>B22*0.05</f>
        <v>6.6875000000000004E-2</v>
      </c>
    </row>
    <row r="24" spans="1:4" ht="17.100000000000001" customHeight="1" x14ac:dyDescent="0.2">
      <c r="A24" s="2" t="s">
        <v>26</v>
      </c>
      <c r="B24" s="1"/>
      <c r="C24" s="1"/>
      <c r="D24" s="15">
        <f>AVERAGE(D2:D21)</f>
        <v>3.1999999999999994E-2</v>
      </c>
    </row>
    <row r="25" spans="1:4" ht="17.100000000000001" customHeight="1" x14ac:dyDescent="0.2">
      <c r="A25" s="2" t="s">
        <v>50</v>
      </c>
      <c r="B25" s="1"/>
      <c r="C25" s="1"/>
      <c r="D25" s="15">
        <f>STDEV(D2:D21)</f>
        <v>4.5837240662794543E-2</v>
      </c>
    </row>
    <row r="27" spans="1:4" ht="17.100000000000001" customHeight="1" x14ac:dyDescent="0.2">
      <c r="A27" s="4" t="s">
        <v>27</v>
      </c>
      <c r="D27" s="13">
        <f>D24/B22*100</f>
        <v>2.3925233644859807</v>
      </c>
    </row>
    <row r="28" spans="1:4" ht="17.100000000000001" customHeight="1" x14ac:dyDescent="0.2">
      <c r="A28" s="4" t="s">
        <v>52</v>
      </c>
      <c r="D28" s="13">
        <f>D25/B22*100</f>
        <v>3.4270834140407138</v>
      </c>
    </row>
  </sheetData>
  <phoneticPr fontId="1" type="noConversion"/>
  <pageMargins left="0.7" right="0.7" top="0.75" bottom="0.75" header="0.3" footer="0.3"/>
  <pageSetup paperSize="9" orientation="portrait" horizontalDpi="90" verticalDpi="9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9B03A8-5341-4237-9892-59896CFF1486}">
  <dimension ref="A1:R28"/>
  <sheetViews>
    <sheetView zoomScale="130" zoomScaleNormal="130" workbookViewId="0"/>
  </sheetViews>
  <sheetFormatPr defaultColWidth="7.83203125" defaultRowHeight="17.100000000000001" customHeight="1" x14ac:dyDescent="0.2"/>
  <cols>
    <col min="1" max="16384" width="7.83203125" style="4"/>
  </cols>
  <sheetData>
    <row r="1" spans="1:18" ht="17.100000000000001" customHeight="1" x14ac:dyDescent="0.2">
      <c r="A1" s="1"/>
      <c r="B1" s="1"/>
      <c r="C1" s="1" t="s">
        <v>53</v>
      </c>
      <c r="D1" s="1" t="s">
        <v>54</v>
      </c>
      <c r="E1" s="2" t="s">
        <v>65</v>
      </c>
      <c r="F1" s="1" t="s">
        <v>78</v>
      </c>
      <c r="G1" s="2" t="s">
        <v>70</v>
      </c>
      <c r="H1" s="2" t="s">
        <v>79</v>
      </c>
      <c r="K1" s="4">
        <v>1</v>
      </c>
      <c r="L1" s="4">
        <v>2</v>
      </c>
      <c r="M1" s="4">
        <v>3</v>
      </c>
      <c r="N1" s="4" t="s">
        <v>10</v>
      </c>
    </row>
    <row r="2" spans="1:18" ht="17.100000000000001" customHeight="1" x14ac:dyDescent="0.2">
      <c r="A2" s="16" t="s">
        <v>5</v>
      </c>
      <c r="B2" s="1" t="s">
        <v>55</v>
      </c>
      <c r="C2" s="5">
        <v>0.82</v>
      </c>
      <c r="D2" s="5">
        <f>AVERAGE(C2,C7,C12)</f>
        <v>0.81</v>
      </c>
      <c r="E2" s="15">
        <f>STDEV(C2,C7,C12)</f>
        <v>9.9999999999999534E-3</v>
      </c>
      <c r="F2" s="6">
        <f>E2^2</f>
        <v>9.999999999999907E-5</v>
      </c>
      <c r="G2" s="6">
        <f>(AVERAGE(F2:F6))^0.5</f>
        <v>1.8618986725025266E-2</v>
      </c>
      <c r="H2" s="1">
        <f>5*(3-1)</f>
        <v>10</v>
      </c>
      <c r="J2" s="17">
        <v>0.81</v>
      </c>
      <c r="K2" s="17">
        <f>C2</f>
        <v>0.82</v>
      </c>
      <c r="L2" s="17">
        <f>C7</f>
        <v>0.8</v>
      </c>
      <c r="M2" s="17">
        <f>C12</f>
        <v>0.81</v>
      </c>
      <c r="N2" s="17">
        <f>AVERAGE(K2:M2)</f>
        <v>0.81</v>
      </c>
      <c r="O2" s="17"/>
      <c r="P2" s="17"/>
      <c r="Q2" s="17">
        <v>0.81</v>
      </c>
      <c r="R2" s="17">
        <v>0.81</v>
      </c>
    </row>
    <row r="3" spans="1:18" ht="17.100000000000001" customHeight="1" x14ac:dyDescent="0.2">
      <c r="A3" s="18"/>
      <c r="B3" s="1" t="s">
        <v>56</v>
      </c>
      <c r="C3" s="5">
        <v>1.17</v>
      </c>
      <c r="D3" s="5">
        <f>AVERAGE(D2,D4)</f>
        <v>1.2066666666666668</v>
      </c>
      <c r="E3" s="15">
        <f t="shared" ref="E3" si="0">STDEV(C3,C8,C13)</f>
        <v>2.0816659994661344E-2</v>
      </c>
      <c r="F3" s="6">
        <f t="shared" ref="F3:F6" si="1">E3^2</f>
        <v>4.3333333333333402E-4</v>
      </c>
      <c r="G3" s="6"/>
      <c r="H3" s="15"/>
      <c r="J3" s="17">
        <v>1.2066666666666668</v>
      </c>
      <c r="K3" s="17">
        <f>C3</f>
        <v>1.17</v>
      </c>
      <c r="L3" s="17">
        <f>C8</f>
        <v>1.1599999999999999</v>
      </c>
      <c r="M3" s="17">
        <f>C13</f>
        <v>1.1299999999999999</v>
      </c>
      <c r="N3" s="17">
        <f t="shared" ref="N3:N6" si="2">AVERAGE(K3:M3)</f>
        <v>1.1533333333333333</v>
      </c>
      <c r="O3" s="17"/>
      <c r="P3" s="17"/>
      <c r="Q3" s="17">
        <v>2.3966666666666669</v>
      </c>
      <c r="R3" s="17">
        <v>2.3966666666666669</v>
      </c>
    </row>
    <row r="4" spans="1:18" ht="17.100000000000001" customHeight="1" x14ac:dyDescent="0.2">
      <c r="A4" s="18"/>
      <c r="B4" s="1" t="s">
        <v>57</v>
      </c>
      <c r="C4" s="5">
        <v>1.53</v>
      </c>
      <c r="D4" s="5">
        <f>AVERAGE(D2,D6)</f>
        <v>1.6033333333333335</v>
      </c>
      <c r="E4" s="15">
        <f>STDEV(C4,C9,C14)</f>
        <v>2.0816659994661348E-2</v>
      </c>
      <c r="F4" s="6">
        <f t="shared" si="1"/>
        <v>4.3333333333333418E-4</v>
      </c>
      <c r="G4" s="6"/>
      <c r="H4" s="15"/>
      <c r="J4" s="17">
        <v>1.6033333333333335</v>
      </c>
      <c r="K4" s="17">
        <f>C4</f>
        <v>1.53</v>
      </c>
      <c r="L4" s="17">
        <f>C9</f>
        <v>1.54</v>
      </c>
      <c r="M4" s="17">
        <f>C14</f>
        <v>1.57</v>
      </c>
      <c r="N4" s="17">
        <f t="shared" si="2"/>
        <v>1.5466666666666669</v>
      </c>
      <c r="O4" s="17"/>
      <c r="P4" s="17"/>
      <c r="Q4" s="17"/>
      <c r="R4" s="17"/>
    </row>
    <row r="5" spans="1:18" ht="17.100000000000001" customHeight="1" x14ac:dyDescent="0.2">
      <c r="A5" s="18"/>
      <c r="B5" s="1" t="s">
        <v>58</v>
      </c>
      <c r="C5" s="5">
        <v>1.96</v>
      </c>
      <c r="D5" s="5">
        <f>AVERAGE(D4,D6)</f>
        <v>2</v>
      </c>
      <c r="E5" s="15">
        <f>STDEV(C5,C10,C15)</f>
        <v>1.527525231651948E-2</v>
      </c>
      <c r="F5" s="6">
        <f t="shared" si="1"/>
        <v>2.3333333333333374E-4</v>
      </c>
      <c r="G5" s="6"/>
      <c r="H5" s="15"/>
      <c r="J5" s="17">
        <v>2</v>
      </c>
      <c r="K5" s="17">
        <f>C5</f>
        <v>1.96</v>
      </c>
      <c r="L5" s="17">
        <f>C10</f>
        <v>1.97</v>
      </c>
      <c r="M5" s="17">
        <f>C15</f>
        <v>1.94</v>
      </c>
      <c r="N5" s="17">
        <f t="shared" si="2"/>
        <v>1.9566666666666663</v>
      </c>
      <c r="O5" s="17"/>
      <c r="P5" s="17"/>
      <c r="Q5" s="17"/>
      <c r="R5" s="17"/>
    </row>
    <row r="6" spans="1:18" ht="17.100000000000001" customHeight="1" x14ac:dyDescent="0.2">
      <c r="A6" s="19"/>
      <c r="B6" s="1" t="s">
        <v>59</v>
      </c>
      <c r="C6" s="5">
        <v>2.41</v>
      </c>
      <c r="D6" s="5">
        <f>AVERAGE(C6,C11,C16)</f>
        <v>2.3966666666666669</v>
      </c>
      <c r="E6" s="15">
        <f>STDEV(C6,C11,C16)</f>
        <v>2.3094010767585049E-2</v>
      </c>
      <c r="F6" s="6">
        <f t="shared" si="1"/>
        <v>5.3333333333333423E-4</v>
      </c>
      <c r="G6" s="6"/>
      <c r="H6" s="15"/>
      <c r="J6" s="17">
        <v>2.3966666666666669</v>
      </c>
      <c r="K6" s="17">
        <f>C6</f>
        <v>2.41</v>
      </c>
      <c r="L6" s="17">
        <f>C11</f>
        <v>2.41</v>
      </c>
      <c r="M6" s="17">
        <f>C16</f>
        <v>2.37</v>
      </c>
      <c r="N6" s="17">
        <f t="shared" si="2"/>
        <v>2.3966666666666669</v>
      </c>
      <c r="O6" s="17"/>
      <c r="P6" s="17"/>
      <c r="Q6" s="17"/>
      <c r="R6" s="17"/>
    </row>
    <row r="7" spans="1:18" ht="17.100000000000001" customHeight="1" x14ac:dyDescent="0.2">
      <c r="A7" s="16" t="s">
        <v>6</v>
      </c>
      <c r="B7" s="1" t="s">
        <v>55</v>
      </c>
      <c r="C7" s="5">
        <v>0.8</v>
      </c>
      <c r="D7" s="5">
        <v>0.81</v>
      </c>
      <c r="E7" s="5"/>
      <c r="F7" s="5"/>
      <c r="G7" s="5"/>
      <c r="H7" s="5"/>
    </row>
    <row r="8" spans="1:18" ht="17.100000000000001" customHeight="1" x14ac:dyDescent="0.2">
      <c r="A8" s="18"/>
      <c r="B8" s="1" t="s">
        <v>56</v>
      </c>
      <c r="C8" s="5">
        <v>1.1599999999999999</v>
      </c>
      <c r="D8" s="5">
        <v>1.2066666666666668</v>
      </c>
      <c r="E8" s="5"/>
      <c r="F8" s="5"/>
      <c r="G8" s="5"/>
      <c r="H8" s="5"/>
    </row>
    <row r="9" spans="1:18" ht="17.100000000000001" customHeight="1" x14ac:dyDescent="0.2">
      <c r="A9" s="18"/>
      <c r="B9" s="1" t="s">
        <v>57</v>
      </c>
      <c r="C9" s="5">
        <v>1.54</v>
      </c>
      <c r="D9" s="5">
        <v>1.6033333333333335</v>
      </c>
      <c r="E9" s="5"/>
      <c r="F9" s="5"/>
      <c r="G9" s="5"/>
      <c r="H9" s="5"/>
    </row>
    <row r="10" spans="1:18" ht="17.100000000000001" customHeight="1" x14ac:dyDescent="0.2">
      <c r="A10" s="18"/>
      <c r="B10" s="1" t="s">
        <v>58</v>
      </c>
      <c r="C10" s="5">
        <v>1.97</v>
      </c>
      <c r="D10" s="5">
        <v>2</v>
      </c>
      <c r="E10" s="5"/>
      <c r="F10" s="5"/>
      <c r="G10" s="5"/>
      <c r="H10" s="5"/>
    </row>
    <row r="11" spans="1:18" ht="17.100000000000001" customHeight="1" x14ac:dyDescent="0.2">
      <c r="A11" s="19"/>
      <c r="B11" s="1" t="s">
        <v>59</v>
      </c>
      <c r="C11" s="5">
        <v>2.41</v>
      </c>
      <c r="D11" s="5">
        <v>2.3966666666666669</v>
      </c>
      <c r="E11" s="5"/>
      <c r="F11" s="5"/>
      <c r="G11" s="5"/>
      <c r="H11" s="5"/>
    </row>
    <row r="12" spans="1:18" ht="17.100000000000001" customHeight="1" x14ac:dyDescent="0.2">
      <c r="A12" s="16" t="s">
        <v>7</v>
      </c>
      <c r="B12" s="1" t="s">
        <v>55</v>
      </c>
      <c r="C12" s="5">
        <v>0.81</v>
      </c>
      <c r="D12" s="5">
        <v>0.81</v>
      </c>
      <c r="E12" s="5"/>
      <c r="F12" s="5"/>
      <c r="G12" s="5"/>
      <c r="H12" s="5"/>
    </row>
    <row r="13" spans="1:18" ht="17.100000000000001" customHeight="1" x14ac:dyDescent="0.2">
      <c r="A13" s="18"/>
      <c r="B13" s="1" t="s">
        <v>56</v>
      </c>
      <c r="C13" s="5">
        <v>1.1299999999999999</v>
      </c>
      <c r="D13" s="5">
        <v>1.2066666666666668</v>
      </c>
      <c r="E13" s="5"/>
      <c r="F13" s="5"/>
      <c r="G13" s="5"/>
      <c r="H13" s="5"/>
    </row>
    <row r="14" spans="1:18" ht="17.100000000000001" customHeight="1" x14ac:dyDescent="0.2">
      <c r="A14" s="18"/>
      <c r="B14" s="1" t="s">
        <v>57</v>
      </c>
      <c r="C14" s="5">
        <v>1.57</v>
      </c>
      <c r="D14" s="5">
        <v>1.6033333333333335</v>
      </c>
      <c r="E14" s="5"/>
      <c r="F14" s="5"/>
      <c r="G14" s="5"/>
      <c r="H14" s="5"/>
    </row>
    <row r="15" spans="1:18" ht="17.100000000000001" customHeight="1" x14ac:dyDescent="0.2">
      <c r="A15" s="18"/>
      <c r="B15" s="1" t="s">
        <v>58</v>
      </c>
      <c r="C15" s="5">
        <v>1.94</v>
      </c>
      <c r="D15" s="5">
        <v>2</v>
      </c>
      <c r="E15" s="5"/>
      <c r="F15" s="5"/>
      <c r="G15" s="5"/>
      <c r="H15" s="5"/>
    </row>
    <row r="16" spans="1:18" ht="17.100000000000001" customHeight="1" x14ac:dyDescent="0.2">
      <c r="A16" s="19"/>
      <c r="B16" s="1" t="s">
        <v>59</v>
      </c>
      <c r="C16" s="5">
        <v>2.37</v>
      </c>
      <c r="D16" s="5">
        <v>2.3966666666666669</v>
      </c>
      <c r="E16" s="5"/>
      <c r="F16" s="5"/>
      <c r="G16" s="5"/>
      <c r="H16" s="5"/>
    </row>
    <row r="17" spans="1:8" ht="17.100000000000001" customHeight="1" x14ac:dyDescent="0.2">
      <c r="A17" s="16" t="s">
        <v>60</v>
      </c>
      <c r="B17" s="1">
        <f t="array" ref="B17:C21">LINEST(C2:C16,D2:D16,1,1)</f>
        <v>1.0025210084033613</v>
      </c>
      <c r="C17" s="1">
        <v>-3.4708683473389623E-2</v>
      </c>
      <c r="D17" s="1"/>
      <c r="E17" s="2"/>
      <c r="F17" s="5"/>
      <c r="G17" s="5"/>
      <c r="H17" s="5"/>
    </row>
    <row r="18" spans="1:8" ht="17.100000000000001" customHeight="1" x14ac:dyDescent="0.2">
      <c r="A18" s="18"/>
      <c r="B18" s="1">
        <v>1.4627643013049781E-2</v>
      </c>
      <c r="C18" s="1">
        <v>2.4847051377368055E-2</v>
      </c>
      <c r="D18" s="1"/>
      <c r="E18" s="2"/>
      <c r="F18" s="5"/>
      <c r="G18" s="5"/>
      <c r="H18" s="5"/>
    </row>
    <row r="19" spans="1:8" ht="17.100000000000001" customHeight="1" x14ac:dyDescent="0.2">
      <c r="A19" s="18"/>
      <c r="B19" s="1">
        <v>0.99724002724238148</v>
      </c>
      <c r="C19" s="6">
        <v>3.1780497164141462E-2</v>
      </c>
      <c r="D19" s="6"/>
      <c r="E19" s="6"/>
      <c r="F19" s="5"/>
      <c r="G19" s="5"/>
      <c r="H19" s="5"/>
    </row>
    <row r="20" spans="1:8" ht="17.100000000000001" customHeight="1" x14ac:dyDescent="0.2">
      <c r="A20" s="18"/>
      <c r="B20" s="1">
        <v>4697.1914191418982</v>
      </c>
      <c r="C20" s="1">
        <v>13</v>
      </c>
      <c r="D20" s="1"/>
      <c r="E20" s="2"/>
      <c r="F20" s="1"/>
      <c r="G20" s="1"/>
      <c r="H20" s="1"/>
    </row>
    <row r="21" spans="1:8" ht="17.100000000000001" customHeight="1" x14ac:dyDescent="0.2">
      <c r="A21" s="19"/>
      <c r="B21" s="1">
        <v>4.7441633333333337</v>
      </c>
      <c r="C21" s="1">
        <v>1.3130000000000046E-2</v>
      </c>
      <c r="D21" s="1"/>
      <c r="E21" s="2"/>
      <c r="F21" s="1"/>
      <c r="G21" s="1"/>
      <c r="H21" s="1"/>
    </row>
    <row r="22" spans="1:8" ht="17.100000000000001" customHeight="1" x14ac:dyDescent="0.2">
      <c r="A22" s="2" t="s">
        <v>13</v>
      </c>
      <c r="B22" s="15">
        <f>C19^2/G2^2</f>
        <v>2.913461538461545</v>
      </c>
      <c r="C22" s="2"/>
      <c r="D22" s="2"/>
      <c r="E22" s="2"/>
      <c r="F22" s="2"/>
      <c r="G22" s="2"/>
      <c r="H22" s="2"/>
    </row>
    <row r="23" spans="1:8" ht="17.100000000000001" customHeight="1" x14ac:dyDescent="0.2">
      <c r="A23" s="2" t="s">
        <v>80</v>
      </c>
      <c r="B23" s="15">
        <f>FINV(0.05,C20,H2)</f>
        <v>2.8871746930253273</v>
      </c>
      <c r="C23" s="2"/>
      <c r="D23" s="2"/>
      <c r="E23" s="2"/>
      <c r="F23" s="2"/>
      <c r="G23" s="2"/>
      <c r="H23" s="2"/>
    </row>
    <row r="24" spans="1:8" ht="17.100000000000001" customHeight="1" x14ac:dyDescent="0.2">
      <c r="A24" s="2" t="s">
        <v>10</v>
      </c>
      <c r="B24" s="2"/>
      <c r="C24" s="2"/>
      <c r="D24" s="6">
        <f>AVERAGE(D12:D16)</f>
        <v>1.6033333333333335</v>
      </c>
      <c r="E24" s="2"/>
      <c r="F24" s="2"/>
      <c r="G24" s="2"/>
      <c r="H24" s="2"/>
    </row>
    <row r="25" spans="1:8" ht="17.100000000000001" customHeight="1" x14ac:dyDescent="0.2">
      <c r="A25" s="2" t="s">
        <v>81</v>
      </c>
      <c r="B25" s="2"/>
      <c r="C25" s="2"/>
      <c r="D25" s="6">
        <f>(C19^2-G2^2)^0.5</f>
        <v>2.5755258362775871E-2</v>
      </c>
      <c r="E25" s="2"/>
      <c r="F25" s="2"/>
      <c r="G25" s="2"/>
      <c r="H25" s="2"/>
    </row>
    <row r="26" spans="1:8" ht="17.100000000000001" customHeight="1" x14ac:dyDescent="0.2">
      <c r="A26" s="2" t="s">
        <v>82</v>
      </c>
      <c r="B26" s="2"/>
      <c r="C26" s="2"/>
      <c r="D26" s="6">
        <f>D24*0.02</f>
        <v>3.2066666666666674E-2</v>
      </c>
      <c r="E26" s="2"/>
      <c r="F26" s="2"/>
      <c r="G26" s="2"/>
      <c r="H26" s="2"/>
    </row>
    <row r="28" spans="1:8" ht="17.100000000000001" customHeight="1" x14ac:dyDescent="0.2">
      <c r="A28" s="13" t="s">
        <v>28</v>
      </c>
      <c r="B28" s="13"/>
      <c r="C28" s="13">
        <f>C19/D24*100</f>
        <v>1.9821515902790929</v>
      </c>
      <c r="D28" s="13">
        <f>D25/D24*100</f>
        <v>1.6063570704434014</v>
      </c>
      <c r="E28" s="13"/>
      <c r="F28" s="13"/>
      <c r="G28" s="13">
        <f>G2/D24*100</f>
        <v>1.161267363307189</v>
      </c>
    </row>
  </sheetData>
  <mergeCells count="4">
    <mergeCell ref="A2:A6"/>
    <mergeCell ref="A7:A11"/>
    <mergeCell ref="A12:A16"/>
    <mergeCell ref="A17:A21"/>
  </mergeCells>
  <pageMargins left="0.7" right="0.7" top="0.75" bottom="0.75" header="0.3" footer="0.3"/>
  <pageSetup paperSize="9" orientation="portrait" horizontalDpi="90" verticalDpi="90" r:id="rId1"/>
  <ignoredErrors>
    <ignoredError sqref="D4" formula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9DB185-E29A-468D-976D-8EB43099844B}">
  <dimension ref="A1:C19"/>
  <sheetViews>
    <sheetView zoomScale="130" zoomScaleNormal="130" workbookViewId="0">
      <selection sqref="A1:XFD1048576"/>
    </sheetView>
  </sheetViews>
  <sheetFormatPr defaultColWidth="7.83203125" defaultRowHeight="17.100000000000001" customHeight="1" x14ac:dyDescent="0.2"/>
  <cols>
    <col min="1" max="1" width="7.83203125" style="4"/>
    <col min="2" max="3" width="9.83203125" style="4" bestFit="1" customWidth="1"/>
    <col min="4" max="16384" width="7.83203125" style="4"/>
  </cols>
  <sheetData>
    <row r="1" spans="1:3" ht="17.100000000000001" customHeight="1" x14ac:dyDescent="0.2">
      <c r="A1" s="1"/>
      <c r="B1" s="1" t="s">
        <v>61</v>
      </c>
      <c r="C1" s="1" t="s">
        <v>62</v>
      </c>
    </row>
    <row r="2" spans="1:3" ht="17.100000000000001" customHeight="1" x14ac:dyDescent="0.2">
      <c r="A2" s="20" t="s">
        <v>5</v>
      </c>
      <c r="B2" s="5">
        <v>1.2</v>
      </c>
      <c r="C2" s="5">
        <v>1.2</v>
      </c>
    </row>
    <row r="3" spans="1:3" ht="17.100000000000001" customHeight="1" x14ac:dyDescent="0.2">
      <c r="A3" s="20" t="s">
        <v>6</v>
      </c>
      <c r="B3" s="5">
        <v>1.19</v>
      </c>
      <c r="C3" s="5">
        <v>1.21</v>
      </c>
    </row>
    <row r="4" spans="1:3" ht="17.100000000000001" customHeight="1" x14ac:dyDescent="0.2">
      <c r="A4" s="20" t="s">
        <v>7</v>
      </c>
      <c r="B4" s="5">
        <v>1.18</v>
      </c>
      <c r="C4" s="5">
        <v>1.2</v>
      </c>
    </row>
    <row r="5" spans="1:3" ht="17.100000000000001" customHeight="1" x14ac:dyDescent="0.2">
      <c r="A5" s="20" t="s">
        <v>16</v>
      </c>
      <c r="B5" s="5">
        <v>1.18</v>
      </c>
      <c r="C5" s="5">
        <v>1.21</v>
      </c>
    </row>
    <row r="6" spans="1:3" ht="17.100000000000001" customHeight="1" x14ac:dyDescent="0.2">
      <c r="A6" s="20" t="s">
        <v>17</v>
      </c>
      <c r="B6" s="5">
        <v>1.22</v>
      </c>
      <c r="C6" s="5">
        <v>1.22</v>
      </c>
    </row>
    <row r="7" spans="1:3" ht="17.100000000000001" customHeight="1" x14ac:dyDescent="0.2">
      <c r="A7" s="20" t="s">
        <v>18</v>
      </c>
      <c r="B7" s="5">
        <v>1.17</v>
      </c>
      <c r="C7" s="5">
        <v>1.19</v>
      </c>
    </row>
    <row r="8" spans="1:3" ht="17.100000000000001" customHeight="1" x14ac:dyDescent="0.2">
      <c r="A8" s="20" t="s">
        <v>19</v>
      </c>
      <c r="B8" s="5">
        <v>1.19</v>
      </c>
      <c r="C8" s="5">
        <v>1.2</v>
      </c>
    </row>
    <row r="9" spans="1:3" ht="17.100000000000001" customHeight="1" x14ac:dyDescent="0.2">
      <c r="A9" s="20" t="s">
        <v>20</v>
      </c>
      <c r="B9" s="5">
        <v>1.19</v>
      </c>
      <c r="C9" s="5">
        <v>1.2</v>
      </c>
    </row>
    <row r="10" spans="1:3" ht="17.100000000000001" customHeight="1" x14ac:dyDescent="0.2">
      <c r="A10" s="20" t="s">
        <v>21</v>
      </c>
      <c r="B10" s="5">
        <v>1.2</v>
      </c>
      <c r="C10" s="5">
        <v>1.2</v>
      </c>
    </row>
    <row r="11" spans="1:3" ht="17.100000000000001" customHeight="1" x14ac:dyDescent="0.2">
      <c r="A11" s="20" t="s">
        <v>22</v>
      </c>
      <c r="B11" s="5">
        <v>1.19</v>
      </c>
      <c r="C11" s="5">
        <v>1.23</v>
      </c>
    </row>
    <row r="12" spans="1:3" ht="17.100000000000001" customHeight="1" x14ac:dyDescent="0.2">
      <c r="A12" s="2" t="s">
        <v>9</v>
      </c>
      <c r="B12" s="1">
        <v>10</v>
      </c>
      <c r="C12" s="1">
        <v>10</v>
      </c>
    </row>
    <row r="13" spans="1:3" ht="17.100000000000001" customHeight="1" x14ac:dyDescent="0.2">
      <c r="A13" s="2" t="s">
        <v>25</v>
      </c>
      <c r="B13" s="5">
        <f>AVERAGE(B2:B11)</f>
        <v>1.1909999999999996</v>
      </c>
      <c r="C13" s="5">
        <f>AVERAGE(C2:C11)</f>
        <v>1.206</v>
      </c>
    </row>
    <row r="14" spans="1:3" ht="17.100000000000001" customHeight="1" x14ac:dyDescent="0.2">
      <c r="A14" s="2" t="s">
        <v>11</v>
      </c>
      <c r="B14" s="15">
        <f>STDEV(B2:B11)</f>
        <v>1.3703203194062989E-2</v>
      </c>
      <c r="C14" s="15">
        <f>STDEV(C2:C11)</f>
        <v>1.1737877907772682E-2</v>
      </c>
    </row>
    <row r="15" spans="1:3" ht="17.100000000000001" customHeight="1" x14ac:dyDescent="0.2">
      <c r="A15" s="2" t="s">
        <v>63</v>
      </c>
      <c r="B15" s="2"/>
      <c r="C15" s="6">
        <f>C13-B13</f>
        <v>1.5000000000000346E-2</v>
      </c>
    </row>
    <row r="16" spans="1:3" ht="17.100000000000001" customHeight="1" x14ac:dyDescent="0.2">
      <c r="A16" s="2" t="s">
        <v>83</v>
      </c>
      <c r="B16" s="2"/>
      <c r="C16" s="6">
        <f>((B14^2+C14^2)/C12)^0.5</f>
        <v>5.705747589541235E-3</v>
      </c>
    </row>
    <row r="18" spans="1:3" ht="17.100000000000001" customHeight="1" x14ac:dyDescent="0.2">
      <c r="A18" s="13" t="s">
        <v>28</v>
      </c>
      <c r="B18" s="13">
        <f>B14/B13*100</f>
        <v>1.1505628206602008</v>
      </c>
      <c r="C18" s="13">
        <f>C14/C13*100</f>
        <v>0.97329004210387082</v>
      </c>
    </row>
    <row r="19" spans="1:3" ht="17.100000000000001" customHeight="1" x14ac:dyDescent="0.2">
      <c r="A19" s="4" t="s">
        <v>64</v>
      </c>
      <c r="C19" s="13">
        <f>C15/C13*100</f>
        <v>1.2437810945273919</v>
      </c>
    </row>
  </sheetData>
  <phoneticPr fontId="1" type="noConversion"/>
  <pageMargins left="0.7" right="0.7" top="0.75" bottom="0.75" header="0.3" footer="0.3"/>
  <pageSetup paperSize="9" orientation="portrait" horizontalDpi="90" verticalDpi="9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CEC8F8-A233-4EFF-B446-9A19BB5A64F7}">
  <dimension ref="A1:L29"/>
  <sheetViews>
    <sheetView zoomScale="130" zoomScaleNormal="130" workbookViewId="0"/>
  </sheetViews>
  <sheetFormatPr defaultColWidth="7.83203125" defaultRowHeight="17.100000000000001" customHeight="1" x14ac:dyDescent="0.2"/>
  <cols>
    <col min="1" max="5" width="7.83203125" style="4"/>
    <col min="6" max="6" width="7.6640625" style="4" customWidth="1"/>
    <col min="7" max="16384" width="7.83203125" style="4"/>
  </cols>
  <sheetData>
    <row r="1" spans="1:12" ht="17.100000000000001" customHeight="1" x14ac:dyDescent="0.2">
      <c r="A1" s="1"/>
      <c r="B1" s="21" t="s">
        <v>48</v>
      </c>
      <c r="C1" s="21"/>
      <c r="D1" s="21"/>
      <c r="E1" s="21"/>
      <c r="F1" s="21"/>
      <c r="G1" s="21" t="s">
        <v>49</v>
      </c>
      <c r="H1" s="21"/>
      <c r="I1" s="21"/>
      <c r="J1" s="21"/>
      <c r="K1" s="21"/>
      <c r="L1" s="1"/>
    </row>
    <row r="2" spans="1:12" ht="17.100000000000001" customHeight="1" x14ac:dyDescent="0.2">
      <c r="A2" s="1"/>
      <c r="B2" s="1" t="s">
        <v>5</v>
      </c>
      <c r="C2" s="1" t="s">
        <v>6</v>
      </c>
      <c r="D2" s="2" t="s">
        <v>10</v>
      </c>
      <c r="E2" s="2" t="s">
        <v>65</v>
      </c>
      <c r="F2" s="1" t="s">
        <v>78</v>
      </c>
      <c r="G2" s="1" t="s">
        <v>5</v>
      </c>
      <c r="H2" s="1" t="s">
        <v>6</v>
      </c>
      <c r="I2" s="2" t="s">
        <v>10</v>
      </c>
      <c r="J2" s="2" t="s">
        <v>65</v>
      </c>
      <c r="K2" s="1" t="s">
        <v>78</v>
      </c>
      <c r="L2" s="2" t="s">
        <v>63</v>
      </c>
    </row>
    <row r="3" spans="1:12" ht="17.100000000000001" customHeight="1" x14ac:dyDescent="0.2">
      <c r="A3" s="1" t="s">
        <v>14</v>
      </c>
      <c r="B3" s="22">
        <v>1.1399999999999999</v>
      </c>
      <c r="C3" s="22">
        <v>1.1399999999999999</v>
      </c>
      <c r="D3" s="5">
        <f>AVERAGE(B3:C3)</f>
        <v>1.1399999999999999</v>
      </c>
      <c r="E3" s="6">
        <f>STDEV(B3:C3)</f>
        <v>0</v>
      </c>
      <c r="F3" s="6">
        <f>E3^2</f>
        <v>0</v>
      </c>
      <c r="G3" s="5">
        <v>1.2</v>
      </c>
      <c r="H3" s="5">
        <v>1.18</v>
      </c>
      <c r="I3" s="5">
        <f>AVERAGE(G3:H3)</f>
        <v>1.19</v>
      </c>
      <c r="J3" s="6">
        <f>STDEV(G3:H3)</f>
        <v>1.4142135623730963E-2</v>
      </c>
      <c r="K3" s="6">
        <f>J3^2</f>
        <v>2.0000000000000036E-4</v>
      </c>
      <c r="L3" s="14">
        <f>I3-D3</f>
        <v>5.0000000000000044E-2</v>
      </c>
    </row>
    <row r="4" spans="1:12" ht="17.100000000000001" customHeight="1" x14ac:dyDescent="0.2">
      <c r="A4" s="1" t="s">
        <v>15</v>
      </c>
      <c r="B4" s="22">
        <v>1.17</v>
      </c>
      <c r="C4" s="22">
        <v>1.19</v>
      </c>
      <c r="D4" s="5">
        <f t="shared" ref="D4:D22" si="0">AVERAGE(B4:C4)</f>
        <v>1.18</v>
      </c>
      <c r="E4" s="6">
        <f t="shared" ref="E4:E22" si="1">STDEV(B4:C4)</f>
        <v>1.4142135623730963E-2</v>
      </c>
      <c r="F4" s="6">
        <f t="shared" ref="F4:F22" si="2">E4^2</f>
        <v>2.0000000000000036E-4</v>
      </c>
      <c r="G4" s="5">
        <v>1.25</v>
      </c>
      <c r="H4" s="5">
        <v>1.24</v>
      </c>
      <c r="I4" s="5">
        <f t="shared" ref="I4:I22" si="3">AVERAGE(G4:H4)</f>
        <v>1.2450000000000001</v>
      </c>
      <c r="J4" s="6">
        <f t="shared" ref="J4:J22" si="4">STDEV(G4:H4)</f>
        <v>7.0710678118654814E-3</v>
      </c>
      <c r="K4" s="6">
        <f t="shared" ref="K4:K22" si="5">J4^2</f>
        <v>5.000000000000009E-5</v>
      </c>
      <c r="L4" s="14">
        <f t="shared" ref="L4:L22" si="6">I4-D4</f>
        <v>6.5000000000000169E-2</v>
      </c>
    </row>
    <row r="5" spans="1:12" ht="17.100000000000001" customHeight="1" x14ac:dyDescent="0.2">
      <c r="A5" s="1" t="s">
        <v>30</v>
      </c>
      <c r="B5" s="22">
        <v>1.2</v>
      </c>
      <c r="C5" s="22">
        <v>1.18</v>
      </c>
      <c r="D5" s="5">
        <f t="shared" si="0"/>
        <v>1.19</v>
      </c>
      <c r="E5" s="6">
        <f t="shared" si="1"/>
        <v>1.4142135623730963E-2</v>
      </c>
      <c r="F5" s="6">
        <f t="shared" si="2"/>
        <v>2.0000000000000036E-4</v>
      </c>
      <c r="G5" s="5">
        <v>1.21</v>
      </c>
      <c r="H5" s="5">
        <v>1.21</v>
      </c>
      <c r="I5" s="5">
        <f t="shared" si="3"/>
        <v>1.21</v>
      </c>
      <c r="J5" s="6">
        <f t="shared" si="4"/>
        <v>0</v>
      </c>
      <c r="K5" s="6">
        <f t="shared" si="5"/>
        <v>0</v>
      </c>
      <c r="L5" s="14">
        <f t="shared" si="6"/>
        <v>2.0000000000000018E-2</v>
      </c>
    </row>
    <row r="6" spans="1:12" ht="17.100000000000001" customHeight="1" x14ac:dyDescent="0.2">
      <c r="A6" s="1" t="s">
        <v>31</v>
      </c>
      <c r="B6" s="22">
        <v>1.2</v>
      </c>
      <c r="C6" s="22">
        <v>1.21</v>
      </c>
      <c r="D6" s="5">
        <f t="shared" si="0"/>
        <v>1.2050000000000001</v>
      </c>
      <c r="E6" s="6">
        <f t="shared" si="1"/>
        <v>7.0710678118654814E-3</v>
      </c>
      <c r="F6" s="6">
        <f t="shared" si="2"/>
        <v>5.000000000000009E-5</v>
      </c>
      <c r="G6" s="5">
        <v>1.19</v>
      </c>
      <c r="H6" s="5">
        <v>1.18</v>
      </c>
      <c r="I6" s="5">
        <f t="shared" si="3"/>
        <v>1.1850000000000001</v>
      </c>
      <c r="J6" s="6">
        <f t="shared" si="4"/>
        <v>7.0710678118654814E-3</v>
      </c>
      <c r="K6" s="6">
        <f t="shared" si="5"/>
        <v>5.000000000000009E-5</v>
      </c>
      <c r="L6" s="14">
        <f t="shared" si="6"/>
        <v>-2.0000000000000018E-2</v>
      </c>
    </row>
    <row r="7" spans="1:12" ht="17.100000000000001" customHeight="1" x14ac:dyDescent="0.2">
      <c r="A7" s="1" t="s">
        <v>32</v>
      </c>
      <c r="B7" s="22">
        <v>1.26</v>
      </c>
      <c r="C7" s="22">
        <v>1.23</v>
      </c>
      <c r="D7" s="5">
        <f t="shared" si="0"/>
        <v>1.2450000000000001</v>
      </c>
      <c r="E7" s="6">
        <f t="shared" si="1"/>
        <v>2.1213203435596444E-2</v>
      </c>
      <c r="F7" s="6">
        <f t="shared" si="2"/>
        <v>4.500000000000008E-4</v>
      </c>
      <c r="G7" s="5">
        <v>1.28</v>
      </c>
      <c r="H7" s="5">
        <v>1.27</v>
      </c>
      <c r="I7" s="5">
        <f t="shared" si="3"/>
        <v>1.2749999999999999</v>
      </c>
      <c r="J7" s="6">
        <f t="shared" si="4"/>
        <v>7.0710678118654814E-3</v>
      </c>
      <c r="K7" s="6">
        <f t="shared" si="5"/>
        <v>5.000000000000009E-5</v>
      </c>
      <c r="L7" s="14">
        <f t="shared" si="6"/>
        <v>2.9999999999999805E-2</v>
      </c>
    </row>
    <row r="8" spans="1:12" ht="17.100000000000001" customHeight="1" x14ac:dyDescent="0.2">
      <c r="A8" s="1" t="s">
        <v>33</v>
      </c>
      <c r="B8" s="22">
        <v>1.23</v>
      </c>
      <c r="C8" s="22">
        <v>1.23</v>
      </c>
      <c r="D8" s="5">
        <f t="shared" si="0"/>
        <v>1.23</v>
      </c>
      <c r="E8" s="6">
        <f t="shared" si="1"/>
        <v>0</v>
      </c>
      <c r="F8" s="6">
        <f t="shared" si="2"/>
        <v>0</v>
      </c>
      <c r="G8" s="5">
        <v>1.25</v>
      </c>
      <c r="H8" s="5">
        <v>1.28</v>
      </c>
      <c r="I8" s="5">
        <f t="shared" si="3"/>
        <v>1.2650000000000001</v>
      </c>
      <c r="J8" s="6">
        <f t="shared" si="4"/>
        <v>2.1213203435596444E-2</v>
      </c>
      <c r="K8" s="6">
        <f t="shared" si="5"/>
        <v>4.500000000000008E-4</v>
      </c>
      <c r="L8" s="14">
        <f t="shared" si="6"/>
        <v>3.5000000000000142E-2</v>
      </c>
    </row>
    <row r="9" spans="1:12" ht="17.100000000000001" customHeight="1" x14ac:dyDescent="0.2">
      <c r="A9" s="1" t="s">
        <v>34</v>
      </c>
      <c r="B9" s="22">
        <v>1.29</v>
      </c>
      <c r="C9" s="22">
        <v>1.28</v>
      </c>
      <c r="D9" s="5">
        <f t="shared" si="0"/>
        <v>1.2850000000000001</v>
      </c>
      <c r="E9" s="6">
        <f t="shared" si="1"/>
        <v>7.0710678118654814E-3</v>
      </c>
      <c r="F9" s="6">
        <f t="shared" si="2"/>
        <v>5.000000000000009E-5</v>
      </c>
      <c r="G9" s="5">
        <v>1.3</v>
      </c>
      <c r="H9" s="5">
        <v>1.3</v>
      </c>
      <c r="I9" s="5">
        <f t="shared" si="3"/>
        <v>1.3</v>
      </c>
      <c r="J9" s="6">
        <f t="shared" si="4"/>
        <v>0</v>
      </c>
      <c r="K9" s="6">
        <f t="shared" si="5"/>
        <v>0</v>
      </c>
      <c r="L9" s="14">
        <f t="shared" si="6"/>
        <v>1.4999999999999902E-2</v>
      </c>
    </row>
    <row r="10" spans="1:12" ht="17.100000000000001" customHeight="1" x14ac:dyDescent="0.2">
      <c r="A10" s="1" t="s">
        <v>35</v>
      </c>
      <c r="B10" s="22">
        <v>1.28</v>
      </c>
      <c r="C10" s="22">
        <v>1.27</v>
      </c>
      <c r="D10" s="5">
        <f t="shared" si="0"/>
        <v>1.2749999999999999</v>
      </c>
      <c r="E10" s="6">
        <f t="shared" si="1"/>
        <v>7.0710678118654814E-3</v>
      </c>
      <c r="F10" s="6">
        <f t="shared" si="2"/>
        <v>5.000000000000009E-5</v>
      </c>
      <c r="G10" s="5">
        <v>1.35</v>
      </c>
      <c r="H10" s="5">
        <v>1.36</v>
      </c>
      <c r="I10" s="5">
        <f t="shared" si="3"/>
        <v>1.355</v>
      </c>
      <c r="J10" s="6">
        <f t="shared" si="4"/>
        <v>7.0710678118654814E-3</v>
      </c>
      <c r="K10" s="6">
        <f t="shared" si="5"/>
        <v>5.000000000000009E-5</v>
      </c>
      <c r="L10" s="14">
        <f t="shared" si="6"/>
        <v>8.0000000000000071E-2</v>
      </c>
    </row>
    <row r="11" spans="1:12" ht="17.100000000000001" customHeight="1" x14ac:dyDescent="0.2">
      <c r="A11" s="1" t="s">
        <v>36</v>
      </c>
      <c r="B11" s="22">
        <v>1.34</v>
      </c>
      <c r="C11" s="22">
        <v>1.33</v>
      </c>
      <c r="D11" s="5">
        <f t="shared" si="0"/>
        <v>1.335</v>
      </c>
      <c r="E11" s="6">
        <f t="shared" si="1"/>
        <v>7.0710678118654814E-3</v>
      </c>
      <c r="F11" s="6">
        <f t="shared" si="2"/>
        <v>5.000000000000009E-5</v>
      </c>
      <c r="G11" s="5">
        <v>1.4</v>
      </c>
      <c r="H11" s="5">
        <v>1.35</v>
      </c>
      <c r="I11" s="5">
        <f t="shared" si="3"/>
        <v>1.375</v>
      </c>
      <c r="J11" s="6">
        <f t="shared" si="4"/>
        <v>3.5355339059327251E-2</v>
      </c>
      <c r="K11" s="6">
        <f t="shared" si="5"/>
        <v>1.2499999999999911E-3</v>
      </c>
      <c r="L11" s="14">
        <f t="shared" si="6"/>
        <v>4.0000000000000036E-2</v>
      </c>
    </row>
    <row r="12" spans="1:12" ht="17.100000000000001" customHeight="1" x14ac:dyDescent="0.2">
      <c r="A12" s="1" t="s">
        <v>37</v>
      </c>
      <c r="B12" s="22">
        <v>1.34</v>
      </c>
      <c r="C12" s="22">
        <v>1.34</v>
      </c>
      <c r="D12" s="5">
        <f t="shared" si="0"/>
        <v>1.34</v>
      </c>
      <c r="E12" s="6">
        <f t="shared" si="1"/>
        <v>0</v>
      </c>
      <c r="F12" s="6">
        <f t="shared" si="2"/>
        <v>0</v>
      </c>
      <c r="G12" s="5">
        <v>1.42</v>
      </c>
      <c r="H12" s="5">
        <v>1.41</v>
      </c>
      <c r="I12" s="5">
        <f t="shared" si="3"/>
        <v>1.415</v>
      </c>
      <c r="J12" s="6">
        <f t="shared" si="4"/>
        <v>7.0710678118654814E-3</v>
      </c>
      <c r="K12" s="6">
        <f t="shared" si="5"/>
        <v>5.000000000000009E-5</v>
      </c>
      <c r="L12" s="14">
        <f t="shared" si="6"/>
        <v>7.4999999999999956E-2</v>
      </c>
    </row>
    <row r="13" spans="1:12" ht="17.100000000000001" customHeight="1" x14ac:dyDescent="0.2">
      <c r="A13" s="1" t="s">
        <v>38</v>
      </c>
      <c r="B13" s="22">
        <v>1.4</v>
      </c>
      <c r="C13" s="22">
        <v>1.4</v>
      </c>
      <c r="D13" s="5">
        <f t="shared" si="0"/>
        <v>1.4</v>
      </c>
      <c r="E13" s="6">
        <f t="shared" si="1"/>
        <v>0</v>
      </c>
      <c r="F13" s="6">
        <f t="shared" si="2"/>
        <v>0</v>
      </c>
      <c r="G13" s="5">
        <v>1.41</v>
      </c>
      <c r="H13" s="5">
        <v>1.41</v>
      </c>
      <c r="I13" s="5">
        <f t="shared" si="3"/>
        <v>1.41</v>
      </c>
      <c r="J13" s="6">
        <f t="shared" si="4"/>
        <v>0</v>
      </c>
      <c r="K13" s="6">
        <f t="shared" si="5"/>
        <v>0</v>
      </c>
      <c r="L13" s="14">
        <f t="shared" si="6"/>
        <v>1.0000000000000009E-2</v>
      </c>
    </row>
    <row r="14" spans="1:12" ht="17.100000000000001" customHeight="1" x14ac:dyDescent="0.2">
      <c r="A14" s="1" t="s">
        <v>39</v>
      </c>
      <c r="B14" s="22">
        <v>1.43</v>
      </c>
      <c r="C14" s="22">
        <v>1.39</v>
      </c>
      <c r="D14" s="5">
        <f t="shared" si="0"/>
        <v>1.41</v>
      </c>
      <c r="E14" s="6">
        <f t="shared" si="1"/>
        <v>2.8284271247461926E-2</v>
      </c>
      <c r="F14" s="6">
        <f t="shared" si="2"/>
        <v>8.0000000000000145E-4</v>
      </c>
      <c r="G14" s="5">
        <v>1.47</v>
      </c>
      <c r="H14" s="5">
        <v>1.49</v>
      </c>
      <c r="I14" s="5">
        <f t="shared" si="3"/>
        <v>1.48</v>
      </c>
      <c r="J14" s="6">
        <f t="shared" si="4"/>
        <v>1.4142135623730963E-2</v>
      </c>
      <c r="K14" s="6">
        <f t="shared" si="5"/>
        <v>2.0000000000000036E-4</v>
      </c>
      <c r="L14" s="14">
        <f t="shared" si="6"/>
        <v>7.0000000000000062E-2</v>
      </c>
    </row>
    <row r="15" spans="1:12" ht="17.100000000000001" customHeight="1" x14ac:dyDescent="0.2">
      <c r="A15" s="1" t="s">
        <v>40</v>
      </c>
      <c r="B15" s="22">
        <v>1.46</v>
      </c>
      <c r="C15" s="22">
        <v>1.47</v>
      </c>
      <c r="D15" s="5">
        <f t="shared" si="0"/>
        <v>1.4649999999999999</v>
      </c>
      <c r="E15" s="6">
        <f t="shared" si="1"/>
        <v>7.0710678118654814E-3</v>
      </c>
      <c r="F15" s="6">
        <f t="shared" si="2"/>
        <v>5.000000000000009E-5</v>
      </c>
      <c r="G15" s="5">
        <v>1.49</v>
      </c>
      <c r="H15" s="5">
        <v>1.5</v>
      </c>
      <c r="I15" s="5">
        <f t="shared" si="3"/>
        <v>1.4950000000000001</v>
      </c>
      <c r="J15" s="6">
        <f t="shared" si="4"/>
        <v>7.0710678118654814E-3</v>
      </c>
      <c r="K15" s="6">
        <f t="shared" si="5"/>
        <v>5.000000000000009E-5</v>
      </c>
      <c r="L15" s="14">
        <f t="shared" si="6"/>
        <v>3.0000000000000249E-2</v>
      </c>
    </row>
    <row r="16" spans="1:12" ht="17.100000000000001" customHeight="1" x14ac:dyDescent="0.2">
      <c r="A16" s="1" t="s">
        <v>41</v>
      </c>
      <c r="B16" s="22">
        <v>1.49</v>
      </c>
      <c r="C16" s="22">
        <v>1.47</v>
      </c>
      <c r="D16" s="5">
        <f t="shared" si="0"/>
        <v>1.48</v>
      </c>
      <c r="E16" s="6">
        <f t="shared" si="1"/>
        <v>1.4142135623730963E-2</v>
      </c>
      <c r="F16" s="6">
        <f t="shared" si="2"/>
        <v>2.0000000000000036E-4</v>
      </c>
      <c r="G16" s="5">
        <v>1.47</v>
      </c>
      <c r="H16" s="5">
        <v>1.48</v>
      </c>
      <c r="I16" s="5">
        <f t="shared" si="3"/>
        <v>1.4750000000000001</v>
      </c>
      <c r="J16" s="6">
        <f t="shared" si="4"/>
        <v>7.0710678118654814E-3</v>
      </c>
      <c r="K16" s="6">
        <f t="shared" si="5"/>
        <v>5.000000000000009E-5</v>
      </c>
      <c r="L16" s="14">
        <f t="shared" si="6"/>
        <v>-4.9999999999998934E-3</v>
      </c>
    </row>
    <row r="17" spans="1:12" ht="17.100000000000001" customHeight="1" x14ac:dyDescent="0.2">
      <c r="A17" s="1" t="s">
        <v>42</v>
      </c>
      <c r="B17" s="22">
        <v>1.45</v>
      </c>
      <c r="C17" s="22">
        <v>1.48</v>
      </c>
      <c r="D17" s="5">
        <f t="shared" si="0"/>
        <v>1.4649999999999999</v>
      </c>
      <c r="E17" s="6">
        <f t="shared" si="1"/>
        <v>2.1213203435596444E-2</v>
      </c>
      <c r="F17" s="6">
        <f t="shared" si="2"/>
        <v>4.500000000000008E-4</v>
      </c>
      <c r="G17" s="5">
        <v>1.51</v>
      </c>
      <c r="H17" s="5">
        <v>1.53</v>
      </c>
      <c r="I17" s="5">
        <f t="shared" si="3"/>
        <v>1.52</v>
      </c>
      <c r="J17" s="6">
        <f t="shared" si="4"/>
        <v>1.4142135623730963E-2</v>
      </c>
      <c r="K17" s="6">
        <f t="shared" si="5"/>
        <v>2.0000000000000036E-4</v>
      </c>
      <c r="L17" s="14">
        <f t="shared" si="6"/>
        <v>5.500000000000016E-2</v>
      </c>
    </row>
    <row r="18" spans="1:12" ht="17.100000000000001" customHeight="1" x14ac:dyDescent="0.2">
      <c r="A18" s="1" t="s">
        <v>43</v>
      </c>
      <c r="B18" s="22">
        <v>1.55</v>
      </c>
      <c r="C18" s="22">
        <v>1.58</v>
      </c>
      <c r="D18" s="5">
        <f t="shared" si="0"/>
        <v>1.5649999999999999</v>
      </c>
      <c r="E18" s="6">
        <f t="shared" si="1"/>
        <v>2.1213203435596444E-2</v>
      </c>
      <c r="F18" s="6">
        <f t="shared" si="2"/>
        <v>4.500000000000008E-4</v>
      </c>
      <c r="G18" s="5">
        <v>1.56</v>
      </c>
      <c r="H18" s="5">
        <v>1.59</v>
      </c>
      <c r="I18" s="5">
        <f t="shared" si="3"/>
        <v>1.5750000000000002</v>
      </c>
      <c r="J18" s="6">
        <f t="shared" si="4"/>
        <v>2.1213203435596444E-2</v>
      </c>
      <c r="K18" s="6">
        <f t="shared" si="5"/>
        <v>4.500000000000008E-4</v>
      </c>
      <c r="L18" s="14">
        <f t="shared" si="6"/>
        <v>1.0000000000000231E-2</v>
      </c>
    </row>
    <row r="19" spans="1:12" ht="17.100000000000001" customHeight="1" x14ac:dyDescent="0.2">
      <c r="A19" s="1" t="s">
        <v>44</v>
      </c>
      <c r="B19" s="22">
        <v>1.57</v>
      </c>
      <c r="C19" s="22">
        <v>1.58</v>
      </c>
      <c r="D19" s="5">
        <f t="shared" si="0"/>
        <v>1.5750000000000002</v>
      </c>
      <c r="E19" s="6">
        <f t="shared" si="1"/>
        <v>7.0710678118654814E-3</v>
      </c>
      <c r="F19" s="6">
        <f t="shared" si="2"/>
        <v>5.000000000000009E-5</v>
      </c>
      <c r="G19" s="5">
        <v>1.67</v>
      </c>
      <c r="H19" s="5">
        <v>1.67</v>
      </c>
      <c r="I19" s="5">
        <f t="shared" si="3"/>
        <v>1.67</v>
      </c>
      <c r="J19" s="6">
        <f t="shared" si="4"/>
        <v>0</v>
      </c>
      <c r="K19" s="6">
        <f t="shared" si="5"/>
        <v>0</v>
      </c>
      <c r="L19" s="14">
        <f t="shared" si="6"/>
        <v>9.4999999999999751E-2</v>
      </c>
    </row>
    <row r="20" spans="1:12" ht="17.100000000000001" customHeight="1" x14ac:dyDescent="0.2">
      <c r="A20" s="1" t="s">
        <v>45</v>
      </c>
      <c r="B20" s="22">
        <v>1.55</v>
      </c>
      <c r="C20" s="22">
        <v>1.59</v>
      </c>
      <c r="D20" s="5">
        <f t="shared" si="0"/>
        <v>1.57</v>
      </c>
      <c r="E20" s="6">
        <f t="shared" si="1"/>
        <v>2.8284271247461926E-2</v>
      </c>
      <c r="F20" s="6">
        <f t="shared" si="2"/>
        <v>8.0000000000000145E-4</v>
      </c>
      <c r="G20" s="5">
        <v>1.6</v>
      </c>
      <c r="H20" s="5">
        <v>1.61</v>
      </c>
      <c r="I20" s="5">
        <f t="shared" si="3"/>
        <v>1.605</v>
      </c>
      <c r="J20" s="6">
        <f t="shared" si="4"/>
        <v>7.0710678118654814E-3</v>
      </c>
      <c r="K20" s="6">
        <f t="shared" si="5"/>
        <v>5.000000000000009E-5</v>
      </c>
      <c r="L20" s="14">
        <f t="shared" si="6"/>
        <v>3.499999999999992E-2</v>
      </c>
    </row>
    <row r="21" spans="1:12" ht="17.100000000000001" customHeight="1" x14ac:dyDescent="0.2">
      <c r="A21" s="1" t="s">
        <v>46</v>
      </c>
      <c r="B21" s="22">
        <v>1.57</v>
      </c>
      <c r="C21" s="22">
        <v>1.58</v>
      </c>
      <c r="D21" s="5">
        <f t="shared" si="0"/>
        <v>1.5750000000000002</v>
      </c>
      <c r="E21" s="6">
        <f t="shared" si="1"/>
        <v>7.0710678118654814E-3</v>
      </c>
      <c r="F21" s="6">
        <f t="shared" si="2"/>
        <v>5.000000000000009E-5</v>
      </c>
      <c r="G21" s="5">
        <v>1.64</v>
      </c>
      <c r="H21" s="5">
        <v>1.65</v>
      </c>
      <c r="I21" s="5">
        <f t="shared" si="3"/>
        <v>1.645</v>
      </c>
      <c r="J21" s="6">
        <f t="shared" si="4"/>
        <v>7.0710678118654814E-3</v>
      </c>
      <c r="K21" s="6">
        <f t="shared" si="5"/>
        <v>5.000000000000009E-5</v>
      </c>
      <c r="L21" s="14">
        <f t="shared" si="6"/>
        <v>6.999999999999984E-2</v>
      </c>
    </row>
    <row r="22" spans="1:12" ht="17.100000000000001" customHeight="1" x14ac:dyDescent="0.2">
      <c r="A22" s="1" t="s">
        <v>47</v>
      </c>
      <c r="B22" s="22">
        <v>1.59</v>
      </c>
      <c r="C22" s="22">
        <v>1.61</v>
      </c>
      <c r="D22" s="5">
        <f t="shared" si="0"/>
        <v>1.6</v>
      </c>
      <c r="E22" s="6">
        <f t="shared" si="1"/>
        <v>1.4142135623730963E-2</v>
      </c>
      <c r="F22" s="6">
        <f t="shared" si="2"/>
        <v>2.0000000000000036E-4</v>
      </c>
      <c r="G22" s="5">
        <v>1.65</v>
      </c>
      <c r="H22" s="5">
        <v>1.68</v>
      </c>
      <c r="I22" s="5">
        <f t="shared" si="3"/>
        <v>1.665</v>
      </c>
      <c r="J22" s="6">
        <f t="shared" si="4"/>
        <v>2.1213203435596444E-2</v>
      </c>
      <c r="K22" s="6">
        <f t="shared" si="5"/>
        <v>4.500000000000008E-4</v>
      </c>
      <c r="L22" s="14">
        <f t="shared" si="6"/>
        <v>6.4999999999999947E-2</v>
      </c>
    </row>
    <row r="23" spans="1:12" ht="17.100000000000001" customHeight="1" x14ac:dyDescent="0.2">
      <c r="A23" s="2" t="s">
        <v>70</v>
      </c>
      <c r="B23" s="1"/>
      <c r="C23" s="1"/>
      <c r="D23" s="1"/>
      <c r="E23" s="6">
        <f>AVERAGE(F3:F22)^0.5</f>
        <v>1.4317821063276366E-2</v>
      </c>
      <c r="F23" s="6"/>
      <c r="G23" s="6"/>
      <c r="H23" s="6"/>
      <c r="I23" s="6"/>
      <c r="J23" s="6">
        <f>AVERAGE(K3:K22)^0.5</f>
        <v>1.3509256086106288E-2</v>
      </c>
      <c r="K23" s="6"/>
      <c r="L23" s="6"/>
    </row>
    <row r="24" spans="1:12" ht="17.100000000000001" customHeight="1" x14ac:dyDescent="0.2">
      <c r="A24" s="2" t="s">
        <v>83</v>
      </c>
      <c r="B24" s="1"/>
      <c r="C24" s="1"/>
      <c r="D24" s="1"/>
      <c r="E24" s="6"/>
      <c r="F24" s="6"/>
      <c r="G24" s="6"/>
      <c r="H24" s="6"/>
      <c r="I24" s="6"/>
      <c r="J24" s="6"/>
      <c r="K24" s="6"/>
      <c r="L24" s="6">
        <f>STDEV(L3:L22)</f>
        <v>3.0688374277394882E-2</v>
      </c>
    </row>
    <row r="25" spans="1:12" ht="17.100000000000001" customHeight="1" x14ac:dyDescent="0.2">
      <c r="A25" s="2" t="s">
        <v>84</v>
      </c>
      <c r="B25" s="1"/>
      <c r="C25" s="1"/>
      <c r="D25" s="1"/>
      <c r="E25" s="6"/>
      <c r="F25" s="6"/>
      <c r="G25" s="6"/>
      <c r="H25" s="6"/>
      <c r="I25" s="6"/>
      <c r="J25" s="6"/>
      <c r="K25" s="6"/>
      <c r="L25" s="6">
        <f>((E23^2+J23^2)/2)^0.5</f>
        <v>1.3919410907075058E-2</v>
      </c>
    </row>
    <row r="26" spans="1:12" ht="17.100000000000001" customHeight="1" x14ac:dyDescent="0.2">
      <c r="A26" s="2" t="s">
        <v>85</v>
      </c>
      <c r="B26" s="1"/>
      <c r="C26" s="1"/>
      <c r="D26" s="1"/>
      <c r="E26" s="6"/>
      <c r="F26" s="6"/>
      <c r="G26" s="6"/>
      <c r="H26" s="6"/>
      <c r="I26" s="6"/>
      <c r="J26" s="6"/>
      <c r="K26" s="6"/>
      <c r="L26" s="6">
        <f>(L24^2-L25^2)^0.5</f>
        <v>2.7350069758402294E-2</v>
      </c>
    </row>
    <row r="28" spans="1:12" ht="17.100000000000001" customHeight="1" x14ac:dyDescent="0.2">
      <c r="C28" s="4" t="s">
        <v>10</v>
      </c>
      <c r="D28" s="13">
        <f>AVERAGE(D3:D22)</f>
        <v>1.3765000000000003</v>
      </c>
    </row>
    <row r="29" spans="1:12" ht="17.100000000000001" customHeight="1" x14ac:dyDescent="0.2">
      <c r="D29" s="4">
        <f>D28*0.02</f>
        <v>2.7530000000000006E-2</v>
      </c>
    </row>
  </sheetData>
  <mergeCells count="2">
    <mergeCell ref="B1:F1"/>
    <mergeCell ref="G1:K1"/>
  </mergeCells>
  <phoneticPr fontId="1" type="noConversion"/>
  <pageMargins left="0.7" right="0.7" top="0.75" bottom="0.75" header="0.3" footer="0.3"/>
  <pageSetup paperSize="9" orientation="portrait" horizontalDpi="90" verticalDpi="9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精密度验证 </vt:lpstr>
      <vt:lpstr>正确度验证1：分析参考物质</vt:lpstr>
      <vt:lpstr>正确度验证2：程序对比</vt:lpstr>
      <vt:lpstr>线性验证</vt:lpstr>
      <vt:lpstr>特异性验证1：干扰实验</vt:lpstr>
      <vt:lpstr>特异性验证2：程序对比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Wenxiang Chen</dc:creator>
  <cp:lastModifiedBy>Wenxiang Chen</cp:lastModifiedBy>
  <cp:lastPrinted>2023-02-21T02:55:54Z</cp:lastPrinted>
  <dcterms:created xsi:type="dcterms:W3CDTF">2023-02-04T06:55:15Z</dcterms:created>
  <dcterms:modified xsi:type="dcterms:W3CDTF">2023-02-23T01:42:10Z</dcterms:modified>
</cp:coreProperties>
</file>